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ivotTables/pivotTable1.xml" ContentType="application/vnd.openxmlformats-officedocument.spreadsheetml.pivotTab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6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7.xml" ContentType="application/vnd.openxmlformats-officedocument.drawingml.chartshapes+xml"/>
  <Override PartName="/xl/drawings/drawing8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9.xml" ContentType="application/vnd.openxmlformats-officedocument.drawingml.chartshapes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10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\\hatakkaj.fmi.fi\siirto\Viikki\Vegetation\Yield\"/>
    </mc:Choice>
  </mc:AlternateContent>
  <xr:revisionPtr revIDLastSave="0" documentId="8_{BDA976B7-3E29-4A4A-A009-AF91BE21127F}" xr6:coauthVersionLast="47" xr6:coauthVersionMax="47" xr10:uidLastSave="{00000000-0000-0000-0000-000000000000}"/>
  <bookViews>
    <workbookView xWindow="-108" yWindow="-108" windowWidth="23256" windowHeight="12576" activeTab="3" xr2:uid="{00000000-000D-0000-FFFF-FFFF00000000}"/>
  </bookViews>
  <sheets>
    <sheet name="Yield_2020" sheetId="1" r:id="rId1"/>
    <sheet name="PIVOT" sheetId="2" r:id="rId2"/>
    <sheet name="Missing area" sheetId="3" r:id="rId3"/>
    <sheet name="Jussi" sheetId="4" r:id="rId4"/>
    <sheet name="ABG biomass vs yield" sheetId="5" r:id="rId5"/>
    <sheet name="2019 vs. 2020" sheetId="6" r:id="rId6"/>
    <sheet name="More figures" sheetId="7" r:id="rId7"/>
    <sheet name="More figs 2 " sheetId="8" r:id="rId8"/>
  </sheets>
  <calcPr calcId="191029"/>
  <pivotCaches>
    <pivotCache cacheId="0" r:id="rId9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8" i="6" l="1"/>
  <c r="S7" i="6"/>
  <c r="S6" i="6"/>
  <c r="S5" i="6"/>
  <c r="S4" i="6"/>
  <c r="S3" i="6"/>
  <c r="R8" i="6"/>
  <c r="R7" i="6"/>
  <c r="R6" i="6"/>
  <c r="R5" i="6"/>
  <c r="R4" i="6"/>
  <c r="R3" i="6"/>
  <c r="Z3" i="8"/>
  <c r="Z4" i="8"/>
  <c r="Z5" i="8"/>
  <c r="Z6" i="8"/>
  <c r="Z7" i="8"/>
  <c r="Z8" i="8"/>
  <c r="Z9" i="8"/>
  <c r="Z10" i="8"/>
  <c r="Z11" i="8"/>
  <c r="Z2" i="8"/>
  <c r="F46" i="8" l="1"/>
  <c r="F45" i="8"/>
  <c r="O44" i="8"/>
  <c r="N44" i="8"/>
  <c r="M44" i="8"/>
  <c r="L44" i="8"/>
  <c r="K44" i="8"/>
  <c r="J44" i="8"/>
  <c r="I44" i="8"/>
  <c r="H44" i="8"/>
  <c r="F44" i="8"/>
  <c r="F42" i="8"/>
  <c r="F41" i="8"/>
  <c r="O40" i="8"/>
  <c r="N40" i="8"/>
  <c r="M40" i="8"/>
  <c r="L40" i="8"/>
  <c r="K40" i="8"/>
  <c r="J40" i="8"/>
  <c r="I40" i="8"/>
  <c r="H40" i="8"/>
  <c r="F40" i="8"/>
  <c r="F38" i="8"/>
  <c r="F37" i="8"/>
  <c r="O36" i="8"/>
  <c r="N36" i="8"/>
  <c r="M36" i="8"/>
  <c r="L36" i="8"/>
  <c r="K36" i="8"/>
  <c r="J36" i="8"/>
  <c r="I36" i="8"/>
  <c r="H36" i="8"/>
  <c r="F36" i="8"/>
  <c r="F34" i="8"/>
  <c r="F33" i="8"/>
  <c r="O32" i="8"/>
  <c r="N32" i="8"/>
  <c r="M32" i="8"/>
  <c r="L32" i="8"/>
  <c r="K32" i="8"/>
  <c r="J32" i="8"/>
  <c r="I32" i="8"/>
  <c r="H32" i="8"/>
  <c r="F32" i="8"/>
  <c r="F30" i="8"/>
  <c r="F29" i="8"/>
  <c r="O28" i="8"/>
  <c r="N28" i="8"/>
  <c r="M28" i="8"/>
  <c r="L28" i="8"/>
  <c r="K28" i="8"/>
  <c r="J28" i="8"/>
  <c r="I28" i="8"/>
  <c r="H28" i="8"/>
  <c r="F28" i="8"/>
  <c r="F26" i="8"/>
  <c r="F25" i="8"/>
  <c r="O24" i="8"/>
  <c r="N24" i="8"/>
  <c r="M24" i="8"/>
  <c r="L24" i="8"/>
  <c r="K24" i="8"/>
  <c r="J24" i="8"/>
  <c r="I24" i="8"/>
  <c r="H24" i="8"/>
  <c r="F24" i="8"/>
  <c r="F22" i="8"/>
  <c r="F21" i="8"/>
  <c r="O20" i="8"/>
  <c r="N20" i="8"/>
  <c r="M20" i="8"/>
  <c r="L20" i="8"/>
  <c r="K20" i="8"/>
  <c r="J20" i="8"/>
  <c r="I20" i="8"/>
  <c r="H20" i="8"/>
  <c r="F20" i="8"/>
  <c r="F18" i="8"/>
  <c r="F17" i="8"/>
  <c r="O16" i="8"/>
  <c r="N16" i="8"/>
  <c r="M16" i="8"/>
  <c r="L16" i="8"/>
  <c r="K16" i="8"/>
  <c r="J16" i="8"/>
  <c r="I16" i="8"/>
  <c r="H16" i="8"/>
  <c r="F16" i="8"/>
  <c r="F14" i="8"/>
  <c r="F13" i="8"/>
  <c r="F12" i="8"/>
  <c r="O11" i="8"/>
  <c r="N11" i="8"/>
  <c r="M11" i="8"/>
  <c r="L11" i="8"/>
  <c r="K11" i="8"/>
  <c r="J11" i="8"/>
  <c r="I11" i="8"/>
  <c r="H11" i="8"/>
  <c r="F11" i="8"/>
  <c r="F9" i="8"/>
  <c r="F8" i="8"/>
  <c r="F7" i="8"/>
  <c r="F6" i="8"/>
  <c r="F5" i="8"/>
  <c r="F4" i="8"/>
  <c r="F3" i="8"/>
  <c r="O2" i="8"/>
  <c r="N2" i="8"/>
  <c r="M2" i="8"/>
  <c r="L2" i="8"/>
  <c r="K2" i="8"/>
  <c r="J2" i="8"/>
  <c r="I2" i="8"/>
  <c r="H2" i="8"/>
  <c r="F2" i="8"/>
  <c r="F46" i="7" l="1"/>
  <c r="F45" i="7"/>
  <c r="F44" i="7"/>
  <c r="F42" i="7"/>
  <c r="F41" i="7"/>
  <c r="F40" i="7"/>
  <c r="F38" i="7"/>
  <c r="F37" i="7"/>
  <c r="F36" i="7"/>
  <c r="F34" i="7"/>
  <c r="F33" i="7"/>
  <c r="F32" i="7"/>
  <c r="F30" i="7"/>
  <c r="F29" i="7"/>
  <c r="F28" i="7"/>
  <c r="F26" i="7"/>
  <c r="F25" i="7"/>
  <c r="F24" i="7"/>
  <c r="F22" i="7"/>
  <c r="F21" i="7"/>
  <c r="F20" i="7"/>
  <c r="F18" i="7"/>
  <c r="F17" i="7"/>
  <c r="F16" i="7"/>
  <c r="F14" i="7"/>
  <c r="F13" i="7"/>
  <c r="F12" i="7"/>
  <c r="F11" i="7"/>
  <c r="F3" i="7"/>
  <c r="F4" i="7"/>
  <c r="F5" i="7"/>
  <c r="F6" i="7"/>
  <c r="F7" i="7"/>
  <c r="F8" i="7"/>
  <c r="F9" i="7"/>
  <c r="F2" i="7"/>
  <c r="O44" i="7"/>
  <c r="N44" i="7"/>
  <c r="M44" i="7"/>
  <c r="L44" i="7"/>
  <c r="K44" i="7"/>
  <c r="J44" i="7"/>
  <c r="I44" i="7"/>
  <c r="H44" i="7"/>
  <c r="O40" i="7"/>
  <c r="N40" i="7"/>
  <c r="M40" i="7"/>
  <c r="L40" i="7"/>
  <c r="K40" i="7"/>
  <c r="J40" i="7"/>
  <c r="I40" i="7"/>
  <c r="H40" i="7"/>
  <c r="O36" i="7"/>
  <c r="N36" i="7"/>
  <c r="M36" i="7"/>
  <c r="L36" i="7"/>
  <c r="K36" i="7"/>
  <c r="J36" i="7"/>
  <c r="I36" i="7"/>
  <c r="H36" i="7"/>
  <c r="O32" i="7"/>
  <c r="N32" i="7"/>
  <c r="M32" i="7"/>
  <c r="L32" i="7"/>
  <c r="K32" i="7"/>
  <c r="J32" i="7"/>
  <c r="I32" i="7"/>
  <c r="H32" i="7"/>
  <c r="O28" i="7"/>
  <c r="N28" i="7"/>
  <c r="M28" i="7"/>
  <c r="L28" i="7"/>
  <c r="K28" i="7"/>
  <c r="J28" i="7"/>
  <c r="I28" i="7"/>
  <c r="H28" i="7"/>
  <c r="O24" i="7"/>
  <c r="N24" i="7"/>
  <c r="M24" i="7"/>
  <c r="L24" i="7"/>
  <c r="K24" i="7"/>
  <c r="J24" i="7"/>
  <c r="I24" i="7"/>
  <c r="H24" i="7"/>
  <c r="O20" i="7"/>
  <c r="N20" i="7"/>
  <c r="M20" i="7"/>
  <c r="L20" i="7"/>
  <c r="K20" i="7"/>
  <c r="J20" i="7"/>
  <c r="I20" i="7"/>
  <c r="H20" i="7"/>
  <c r="O16" i="7"/>
  <c r="N16" i="7"/>
  <c r="M16" i="7"/>
  <c r="L16" i="7"/>
  <c r="K16" i="7"/>
  <c r="J16" i="7"/>
  <c r="I16" i="7"/>
  <c r="H16" i="7"/>
  <c r="O11" i="7"/>
  <c r="N11" i="7"/>
  <c r="M11" i="7"/>
  <c r="L11" i="7"/>
  <c r="K11" i="7"/>
  <c r="J11" i="7"/>
  <c r="I11" i="7"/>
  <c r="H11" i="7"/>
  <c r="O2" i="7"/>
  <c r="N2" i="7"/>
  <c r="M2" i="7"/>
  <c r="L2" i="7"/>
  <c r="K2" i="7"/>
  <c r="J2" i="7"/>
  <c r="I2" i="7"/>
  <c r="H2" i="7"/>
  <c r="D64" i="6"/>
  <c r="D65" i="6" s="1"/>
  <c r="B64" i="6"/>
  <c r="F2" i="5"/>
  <c r="E3" i="5" l="1"/>
  <c r="F3" i="5"/>
  <c r="G3" i="5"/>
  <c r="E4" i="5"/>
  <c r="F4" i="5"/>
  <c r="G4" i="5"/>
  <c r="E5" i="5"/>
  <c r="F5" i="5"/>
  <c r="G5" i="5"/>
  <c r="E6" i="5"/>
  <c r="F6" i="5"/>
  <c r="G6" i="5"/>
  <c r="E7" i="5"/>
  <c r="F7" i="5"/>
  <c r="G7" i="5"/>
  <c r="E8" i="5"/>
  <c r="F8" i="5"/>
  <c r="G8" i="5"/>
  <c r="E10" i="5"/>
  <c r="F10" i="5"/>
  <c r="G10" i="5"/>
  <c r="E11" i="5"/>
  <c r="F11" i="5"/>
  <c r="G11" i="5"/>
  <c r="E12" i="5"/>
  <c r="F12" i="5"/>
  <c r="G12" i="5"/>
  <c r="E13" i="5"/>
  <c r="F13" i="5"/>
  <c r="G13" i="5"/>
  <c r="E14" i="5"/>
  <c r="F14" i="5"/>
  <c r="G14" i="5"/>
  <c r="E15" i="5"/>
  <c r="F15" i="5"/>
  <c r="G15" i="5"/>
  <c r="E16" i="5"/>
  <c r="F16" i="5"/>
  <c r="G16" i="5"/>
  <c r="E17" i="5"/>
  <c r="F17" i="5"/>
  <c r="G17" i="5"/>
  <c r="E18" i="5"/>
  <c r="F18" i="5"/>
  <c r="G18" i="5"/>
  <c r="E19" i="5"/>
  <c r="F19" i="5"/>
  <c r="G19" i="5"/>
  <c r="E20" i="5"/>
  <c r="F20" i="5"/>
  <c r="G20" i="5"/>
  <c r="E21" i="5"/>
  <c r="F21" i="5"/>
  <c r="G21" i="5"/>
  <c r="E22" i="5"/>
  <c r="F22" i="5"/>
  <c r="G22" i="5"/>
  <c r="E23" i="5"/>
  <c r="F23" i="5"/>
  <c r="G23" i="5"/>
  <c r="E24" i="5"/>
  <c r="F24" i="5"/>
  <c r="G24" i="5"/>
  <c r="E25" i="5"/>
  <c r="F25" i="5"/>
  <c r="G25" i="5"/>
  <c r="E27" i="5"/>
  <c r="F27" i="5"/>
  <c r="G27" i="5"/>
  <c r="E28" i="5"/>
  <c r="F28" i="5"/>
  <c r="G28" i="5"/>
  <c r="E29" i="5"/>
  <c r="F29" i="5"/>
  <c r="G29" i="5"/>
  <c r="E30" i="5"/>
  <c r="F30" i="5"/>
  <c r="G30" i="5"/>
  <c r="E31" i="5"/>
  <c r="F31" i="5"/>
  <c r="G31" i="5"/>
  <c r="E32" i="5"/>
  <c r="F32" i="5"/>
  <c r="G32" i="5"/>
  <c r="E33" i="5"/>
  <c r="F33" i="5"/>
  <c r="G33" i="5"/>
  <c r="E34" i="5"/>
  <c r="F34" i="5"/>
  <c r="G34" i="5"/>
  <c r="E35" i="5"/>
  <c r="F35" i="5"/>
  <c r="G35" i="5"/>
  <c r="E36" i="5"/>
  <c r="F36" i="5"/>
  <c r="G36" i="5"/>
  <c r="E37" i="5"/>
  <c r="F37" i="5"/>
  <c r="G37" i="5"/>
  <c r="E38" i="5"/>
  <c r="F38" i="5"/>
  <c r="G38" i="5"/>
  <c r="E39" i="5"/>
  <c r="F39" i="5"/>
  <c r="G39" i="5"/>
  <c r="E40" i="5"/>
  <c r="F40" i="5"/>
  <c r="G40" i="5"/>
  <c r="E41" i="5"/>
  <c r="F41" i="5"/>
  <c r="G41" i="5"/>
  <c r="E42" i="5"/>
  <c r="F42" i="5"/>
  <c r="G42" i="5"/>
  <c r="E43" i="5"/>
  <c r="F43" i="5"/>
  <c r="G43" i="5"/>
  <c r="E44" i="5"/>
  <c r="F44" i="5"/>
  <c r="G44" i="5"/>
  <c r="E46" i="5"/>
  <c r="F46" i="5"/>
  <c r="G46" i="5"/>
  <c r="E47" i="5"/>
  <c r="F47" i="5"/>
  <c r="G47" i="5"/>
  <c r="E48" i="5"/>
  <c r="F48" i="5"/>
  <c r="G48" i="5"/>
  <c r="E49" i="5"/>
  <c r="F49" i="5"/>
  <c r="G49" i="5"/>
  <c r="E51" i="5"/>
  <c r="F51" i="5"/>
  <c r="G51" i="5"/>
  <c r="E52" i="5"/>
  <c r="F52" i="5"/>
  <c r="G52" i="5"/>
  <c r="E53" i="5"/>
  <c r="F53" i="5"/>
  <c r="G53" i="5"/>
  <c r="E54" i="5"/>
  <c r="F54" i="5"/>
  <c r="G54" i="5"/>
  <c r="E55" i="5"/>
  <c r="F55" i="5"/>
  <c r="G55" i="5"/>
  <c r="E56" i="5"/>
  <c r="F56" i="5"/>
  <c r="G56" i="5"/>
  <c r="E57" i="5"/>
  <c r="F57" i="5"/>
  <c r="G57" i="5"/>
  <c r="E58" i="5"/>
  <c r="F58" i="5"/>
  <c r="G58" i="5"/>
  <c r="E59" i="5"/>
  <c r="F59" i="5"/>
  <c r="G59" i="5"/>
  <c r="E60" i="5"/>
  <c r="F60" i="5"/>
  <c r="G60" i="5"/>
  <c r="E61" i="5"/>
  <c r="F61" i="5"/>
  <c r="G61" i="5"/>
  <c r="G2" i="5"/>
  <c r="E2" i="5"/>
  <c r="G3" i="4" l="1"/>
  <c r="G4" i="4"/>
  <c r="G5" i="4"/>
  <c r="G6" i="4"/>
  <c r="G7" i="4"/>
  <c r="G8" i="4"/>
  <c r="G10" i="4"/>
  <c r="G11" i="4"/>
  <c r="G12" i="4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7" i="4"/>
  <c r="G28" i="4"/>
  <c r="G29" i="4"/>
  <c r="G30" i="4"/>
  <c r="G31" i="4"/>
  <c r="G32" i="4"/>
  <c r="G33" i="4"/>
  <c r="G34" i="4"/>
  <c r="G35" i="4"/>
  <c r="G36" i="4"/>
  <c r="G37" i="4"/>
  <c r="G38" i="4"/>
  <c r="G39" i="4"/>
  <c r="G40" i="4"/>
  <c r="G41" i="4"/>
  <c r="G42" i="4"/>
  <c r="G43" i="4"/>
  <c r="G44" i="4"/>
  <c r="G46" i="4"/>
  <c r="G47" i="4"/>
  <c r="G48" i="4"/>
  <c r="G49" i="4"/>
  <c r="G51" i="4"/>
  <c r="G52" i="4"/>
  <c r="G53" i="4"/>
  <c r="G54" i="4"/>
  <c r="G55" i="4"/>
  <c r="G56" i="4"/>
  <c r="G57" i="4"/>
  <c r="G58" i="4"/>
  <c r="G59" i="4"/>
  <c r="G60" i="4"/>
  <c r="G61" i="4"/>
  <c r="G2" i="4"/>
  <c r="D4" i="4"/>
  <c r="D5" i="4"/>
  <c r="D6" i="4"/>
  <c r="D7" i="4"/>
  <c r="D8" i="4"/>
  <c r="D9" i="4"/>
  <c r="D10" i="4"/>
  <c r="D11" i="4"/>
  <c r="D12" i="4"/>
  <c r="D13" i="4"/>
  <c r="D14" i="4"/>
  <c r="D15" i="4"/>
  <c r="D16" i="4"/>
  <c r="H16" i="4" s="1"/>
  <c r="I16" i="4" s="1"/>
  <c r="D17" i="4"/>
  <c r="H17" i="4" s="1"/>
  <c r="I17" i="4" s="1"/>
  <c r="D18" i="4"/>
  <c r="D19" i="4"/>
  <c r="D20" i="4"/>
  <c r="D21" i="4"/>
  <c r="D22" i="4"/>
  <c r="D23" i="4"/>
  <c r="H23" i="4" s="1"/>
  <c r="I23" i="4" s="1"/>
  <c r="D24" i="4"/>
  <c r="H24" i="4" s="1"/>
  <c r="I24" i="4" s="1"/>
  <c r="D25" i="4"/>
  <c r="H25" i="4" s="1"/>
  <c r="I25" i="4" s="1"/>
  <c r="D26" i="4"/>
  <c r="D27" i="4"/>
  <c r="D28" i="4"/>
  <c r="D29" i="4"/>
  <c r="D30" i="4"/>
  <c r="D31" i="4"/>
  <c r="D32" i="4"/>
  <c r="H32" i="4" s="1"/>
  <c r="I32" i="4" s="1"/>
  <c r="D33" i="4"/>
  <c r="D34" i="4"/>
  <c r="D35" i="4"/>
  <c r="D36" i="4"/>
  <c r="D37" i="4"/>
  <c r="D38" i="4"/>
  <c r="D39" i="4"/>
  <c r="D40" i="4"/>
  <c r="D41" i="4"/>
  <c r="D42" i="4"/>
  <c r="D43" i="4"/>
  <c r="D44" i="4"/>
  <c r="D45" i="4"/>
  <c r="D46" i="4"/>
  <c r="D47" i="4"/>
  <c r="D48" i="4"/>
  <c r="D49" i="4"/>
  <c r="D50" i="4"/>
  <c r="D51" i="4"/>
  <c r="D52" i="4"/>
  <c r="D53" i="4"/>
  <c r="D54" i="4"/>
  <c r="D55" i="4"/>
  <c r="D56" i="4"/>
  <c r="H56" i="4" s="1"/>
  <c r="I56" i="4" s="1"/>
  <c r="D57" i="4"/>
  <c r="D58" i="4"/>
  <c r="D59" i="4"/>
  <c r="D60" i="4"/>
  <c r="D61" i="4"/>
  <c r="D3" i="4"/>
  <c r="D2" i="4"/>
  <c r="H55" i="4" l="1"/>
  <c r="I55" i="4" s="1"/>
  <c r="H39" i="4"/>
  <c r="I39" i="4" s="1"/>
  <c r="H14" i="4"/>
  <c r="I14" i="4" s="1"/>
  <c r="H54" i="4"/>
  <c r="I54" i="4" s="1"/>
  <c r="H57" i="4"/>
  <c r="I57" i="4" s="1"/>
  <c r="H49" i="4"/>
  <c r="I49" i="4" s="1"/>
  <c r="H41" i="4"/>
  <c r="I41" i="4" s="1"/>
  <c r="H5" i="4"/>
  <c r="I5" i="4" s="1"/>
  <c r="N5" i="4" s="1"/>
  <c r="H52" i="4"/>
  <c r="I52" i="4" s="1"/>
  <c r="H59" i="4"/>
  <c r="I59" i="4" s="1"/>
  <c r="H43" i="4"/>
  <c r="I43" i="4" s="1"/>
  <c r="H48" i="4"/>
  <c r="I48" i="4" s="1"/>
  <c r="H8" i="4"/>
  <c r="I8" i="4" s="1"/>
  <c r="H31" i="4"/>
  <c r="I31" i="4" s="1"/>
  <c r="H3" i="4"/>
  <c r="I3" i="4" s="1"/>
  <c r="H61" i="4"/>
  <c r="I61" i="4" s="1"/>
  <c r="H53" i="4"/>
  <c r="I53" i="4" s="1"/>
  <c r="H37" i="4"/>
  <c r="I37" i="4" s="1"/>
  <c r="H29" i="4"/>
  <c r="I29" i="4" s="1"/>
  <c r="H21" i="4"/>
  <c r="I21" i="4" s="1"/>
  <c r="H13" i="4"/>
  <c r="I13" i="4" s="1"/>
  <c r="H60" i="4"/>
  <c r="I60" i="4" s="1"/>
  <c r="H44" i="4"/>
  <c r="I44" i="4" s="1"/>
  <c r="H4" i="4"/>
  <c r="I4" i="4" s="1"/>
  <c r="H33" i="4"/>
  <c r="I33" i="4" s="1"/>
  <c r="H40" i="4"/>
  <c r="I40" i="4" s="1"/>
  <c r="H47" i="4"/>
  <c r="I47" i="4" s="1"/>
  <c r="H15" i="4"/>
  <c r="I15" i="4" s="1"/>
  <c r="H7" i="4"/>
  <c r="I7" i="4" s="1"/>
  <c r="H38" i="4"/>
  <c r="I38" i="4" s="1"/>
  <c r="H10" i="4"/>
  <c r="I10" i="4" s="1"/>
  <c r="H36" i="4"/>
  <c r="I36" i="4" s="1"/>
  <c r="H28" i="4"/>
  <c r="I28" i="4" s="1"/>
  <c r="H20" i="4"/>
  <c r="I20" i="4" s="1"/>
  <c r="H12" i="4"/>
  <c r="I12" i="4" s="1"/>
  <c r="H51" i="4"/>
  <c r="I51" i="4" s="1"/>
  <c r="H35" i="4"/>
  <c r="I35" i="4" s="1"/>
  <c r="H27" i="4"/>
  <c r="I27" i="4" s="1"/>
  <c r="H19" i="4"/>
  <c r="I19" i="4" s="1"/>
  <c r="H11" i="4"/>
  <c r="I11" i="4" s="1"/>
  <c r="H2" i="4"/>
  <c r="H58" i="4"/>
  <c r="I58" i="4" s="1"/>
  <c r="H42" i="4"/>
  <c r="I42" i="4" s="1"/>
  <c r="H46" i="4"/>
  <c r="I46" i="4" s="1"/>
  <c r="H34" i="4"/>
  <c r="I34" i="4" s="1"/>
  <c r="H30" i="4"/>
  <c r="I30" i="4" s="1"/>
  <c r="H22" i="4"/>
  <c r="I22" i="4" s="1"/>
  <c r="H18" i="4"/>
  <c r="I18" i="4" s="1"/>
  <c r="H6" i="4"/>
  <c r="I6" i="4" s="1"/>
  <c r="I2" i="4"/>
  <c r="N4" i="4" l="1"/>
  <c r="M8" i="4"/>
  <c r="N8" i="4"/>
  <c r="N6" i="4"/>
  <c r="M7" i="4"/>
  <c r="N7" i="4"/>
  <c r="N3" i="4"/>
  <c r="M4" i="4"/>
  <c r="M3" i="4"/>
  <c r="M6" i="4"/>
  <c r="M5" i="4"/>
  <c r="I63" i="4"/>
  <c r="I6" i="1" l="1"/>
  <c r="I7" i="1"/>
  <c r="I5" i="1"/>
  <c r="I3" i="1"/>
  <c r="I2" i="1"/>
  <c r="I4" i="1" s="1"/>
</calcChain>
</file>

<file path=xl/sharedStrings.xml><?xml version="1.0" encoding="utf-8"?>
<sst xmlns="http://schemas.openxmlformats.org/spreadsheetml/2006/main" count="734" uniqueCount="112">
  <si>
    <t>Plot</t>
  </si>
  <si>
    <t>Yield (g)</t>
  </si>
  <si>
    <t>moisture (%)</t>
  </si>
  <si>
    <t>D2=AC WC</t>
  </si>
  <si>
    <t>D4=IR AC AA FA</t>
  </si>
  <si>
    <t>D2=IR TG</t>
  </si>
  <si>
    <t>D1=IR</t>
  </si>
  <si>
    <t>D0</t>
  </si>
  <si>
    <t>D1=WC</t>
  </si>
  <si>
    <t>D1=AC</t>
  </si>
  <si>
    <t>BF</t>
  </si>
  <si>
    <t>D8=IR AA AC WC TG RC FA CI</t>
  </si>
  <si>
    <t>D1=TG</t>
  </si>
  <si>
    <t>D0H</t>
  </si>
  <si>
    <t>D1=RC</t>
  </si>
  <si>
    <t>D2=AA RC</t>
  </si>
  <si>
    <t>D1=AA</t>
  </si>
  <si>
    <t>D2=FA CI</t>
  </si>
  <si>
    <t>D4=IR TG AA FA</t>
  </si>
  <si>
    <t>D1=FA</t>
  </si>
  <si>
    <t>D2=AA AC</t>
  </si>
  <si>
    <t>D4=TG WC RC CI</t>
  </si>
  <si>
    <t>D2=RE FA</t>
  </si>
  <si>
    <t>D1=CI</t>
  </si>
  <si>
    <t>D2=AC FA</t>
  </si>
  <si>
    <t>D4=AC WC RC CI</t>
  </si>
  <si>
    <t>D2=AA IR</t>
  </si>
  <si>
    <t>D2=CI TG</t>
  </si>
  <si>
    <t>D4=AA RC FA CI</t>
  </si>
  <si>
    <t>D2=WC IR</t>
  </si>
  <si>
    <t>D4=IR TG AC WC</t>
  </si>
  <si>
    <t>Treatment mean yield (g)</t>
  </si>
  <si>
    <t>D1</t>
  </si>
  <si>
    <t>D2</t>
  </si>
  <si>
    <t>D4</t>
  </si>
  <si>
    <t>D8</t>
  </si>
  <si>
    <t>Under crops</t>
  </si>
  <si>
    <t>AC WC</t>
  </si>
  <si>
    <t>IR AC AA FA</t>
  </si>
  <si>
    <t>IR TG</t>
  </si>
  <si>
    <t>IR</t>
  </si>
  <si>
    <t>WC</t>
  </si>
  <si>
    <t>AC</t>
  </si>
  <si>
    <t>IR AA AC WC TG RC FA CI</t>
  </si>
  <si>
    <t>TG</t>
  </si>
  <si>
    <t>RC</t>
  </si>
  <si>
    <t>AA RC</t>
  </si>
  <si>
    <t>AA</t>
  </si>
  <si>
    <t>FA CI</t>
  </si>
  <si>
    <t>IR TG AA FA</t>
  </si>
  <si>
    <t>FA</t>
  </si>
  <si>
    <t>AA AC</t>
  </si>
  <si>
    <t>TG WC RC CI</t>
  </si>
  <si>
    <t>RE FA</t>
  </si>
  <si>
    <t>CI</t>
  </si>
  <si>
    <t>AC FA</t>
  </si>
  <si>
    <t>AC WC RC CI</t>
  </si>
  <si>
    <t>AA IR</t>
  </si>
  <si>
    <t>CI TG</t>
  </si>
  <si>
    <t>AA RC FA CI</t>
  </si>
  <si>
    <t>WC IR</t>
  </si>
  <si>
    <t>IR TG AC WC</t>
  </si>
  <si>
    <t>Grand Total</t>
  </si>
  <si>
    <t>Row Labels</t>
  </si>
  <si>
    <t>(blank)</t>
  </si>
  <si>
    <t>Treatment</t>
  </si>
  <si>
    <t>Average of Yield (g)</t>
  </si>
  <si>
    <t>Barley no herbicide</t>
  </si>
  <si>
    <t>Barley herbicide</t>
  </si>
  <si>
    <t>Plots</t>
  </si>
  <si>
    <t>Missing area (meter square)</t>
  </si>
  <si>
    <t>0,56</t>
  </si>
  <si>
    <t>0,83</t>
  </si>
  <si>
    <t>0,07</t>
  </si>
  <si>
    <t>0,28</t>
  </si>
  <si>
    <t>0,32</t>
  </si>
  <si>
    <t>bf</t>
  </si>
  <si>
    <t>1,36</t>
  </si>
  <si>
    <t>0,97</t>
  </si>
  <si>
    <t>0,84</t>
  </si>
  <si>
    <t>0,35</t>
  </si>
  <si>
    <t>1,43</t>
  </si>
  <si>
    <t>1,22</t>
  </si>
  <si>
    <t>0,72</t>
  </si>
  <si>
    <t>0,36</t>
  </si>
  <si>
    <t>0,71</t>
  </si>
  <si>
    <t>1,4</t>
  </si>
  <si>
    <t>0,21</t>
  </si>
  <si>
    <t>0,55</t>
  </si>
  <si>
    <t>0,98</t>
  </si>
  <si>
    <t>0,67</t>
  </si>
  <si>
    <t>0,8</t>
  </si>
  <si>
    <t>0,1</t>
  </si>
  <si>
    <t>Wt of sorted grain</t>
  </si>
  <si>
    <t>Moisture, %</t>
  </si>
  <si>
    <t>Yield Dry Matter g</t>
  </si>
  <si>
    <t>area m2</t>
  </si>
  <si>
    <t>subtracted area m2</t>
  </si>
  <si>
    <t>Effective area m2</t>
  </si>
  <si>
    <t>kg/m2</t>
  </si>
  <si>
    <t>tn/ha</t>
  </si>
  <si>
    <t>Plot ID</t>
  </si>
  <si>
    <t>Barley dry weight (g) per m2</t>
  </si>
  <si>
    <t>Undersown species + weeds (g) per m2</t>
  </si>
  <si>
    <t>Total AGB (g) per m2</t>
  </si>
  <si>
    <t>Barley dry weight tn/ha</t>
  </si>
  <si>
    <t>Undersown species + weeds tn/ha</t>
  </si>
  <si>
    <t>Total AGB tn/ha</t>
  </si>
  <si>
    <t>Grain yield tn/ha</t>
  </si>
  <si>
    <t>Increase in %</t>
  </si>
  <si>
    <t>Ratio Undersown/barley BM</t>
  </si>
  <si>
    <t>Yield 2019 tn/ha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</si>
</sst>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1" fontId="0" fillId="0" borderId="0" xfId="0" applyNumberFormat="1"/>
    <xf numFmtId="0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wrapText="1"/>
    </xf>
    <xf numFmtId="0" fontId="0" fillId="0" borderId="0" xfId="0" applyFill="1"/>
    <xf numFmtId="2" fontId="0" fillId="0" borderId="0" xfId="0" applyNumberFormat="1"/>
    <xf numFmtId="0" fontId="0" fillId="2" borderId="0" xfId="0" applyFill="1"/>
    <xf numFmtId="0" fontId="0" fillId="3" borderId="0" xfId="0" applyFill="1"/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.xml"/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9.xml"/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0.xml"/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i-FI"/>
              <a:t>Mean yield (g)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Yield_2020!$H$2:$H$7</c:f>
              <c:strCache>
                <c:ptCount val="6"/>
                <c:pt idx="0">
                  <c:v>D0</c:v>
                </c:pt>
                <c:pt idx="1">
                  <c:v>D0H</c:v>
                </c:pt>
                <c:pt idx="2">
                  <c:v>D1</c:v>
                </c:pt>
                <c:pt idx="3">
                  <c:v>D2</c:v>
                </c:pt>
                <c:pt idx="4">
                  <c:v>D4</c:v>
                </c:pt>
                <c:pt idx="5">
                  <c:v>D8</c:v>
                </c:pt>
              </c:strCache>
            </c:strRef>
          </c:cat>
          <c:val>
            <c:numRef>
              <c:f>Yield_2020!$I$2:$I$7</c:f>
              <c:numCache>
                <c:formatCode>General</c:formatCode>
                <c:ptCount val="6"/>
                <c:pt idx="0">
                  <c:v>4034</c:v>
                </c:pt>
                <c:pt idx="1">
                  <c:v>4576</c:v>
                </c:pt>
                <c:pt idx="2" formatCode="0">
                  <c:v>3634.7692307692309</c:v>
                </c:pt>
                <c:pt idx="3" formatCode="0">
                  <c:v>3655.4</c:v>
                </c:pt>
                <c:pt idx="4" formatCode="0">
                  <c:v>3111.3333333333335</c:v>
                </c:pt>
                <c:pt idx="5" formatCode="0">
                  <c:v>3670.75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268-4142-809D-2CFF4D2CAD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89938072"/>
        <c:axId val="389943168"/>
      </c:barChart>
      <c:catAx>
        <c:axId val="3899380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9943168"/>
        <c:crosses val="autoZero"/>
        <c:auto val="1"/>
        <c:lblAlgn val="ctr"/>
        <c:lblOffset val="100"/>
        <c:noMultiLvlLbl val="0"/>
      </c:catAx>
      <c:valAx>
        <c:axId val="3899431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99380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[Twinwin_yield_Jussi_2020.xlsx]PIVOT!PivotTable1</c:name>
    <c:fmtId val="0"/>
  </c:pivotSource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3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3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3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3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3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3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3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3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3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3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5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5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5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5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5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5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5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5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5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5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6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6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6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6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6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6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6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6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6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6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7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7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7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7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7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7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7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7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7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7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8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8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8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8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8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8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8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8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8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8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9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9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9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9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9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9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9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9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9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9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0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0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0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0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0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0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0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0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0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0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1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1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1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1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1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1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1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1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1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1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2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2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2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2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2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2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2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2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2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2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3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3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3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3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3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3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3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3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3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3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4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4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4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4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4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4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4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4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4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4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5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PIVOT!$B$4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PIVOT!$A$5:$A$33</c:f>
              <c:strCache>
                <c:ptCount val="28"/>
                <c:pt idx="0">
                  <c:v>AA</c:v>
                </c:pt>
                <c:pt idx="1">
                  <c:v>AA AC</c:v>
                </c:pt>
                <c:pt idx="2">
                  <c:v>AA IR</c:v>
                </c:pt>
                <c:pt idx="3">
                  <c:v>AA RC</c:v>
                </c:pt>
                <c:pt idx="4">
                  <c:v>AA RC FA CI</c:v>
                </c:pt>
                <c:pt idx="5">
                  <c:v>AC</c:v>
                </c:pt>
                <c:pt idx="6">
                  <c:v>AC FA</c:v>
                </c:pt>
                <c:pt idx="7">
                  <c:v>AC WC</c:v>
                </c:pt>
                <c:pt idx="8">
                  <c:v>AC WC RC CI</c:v>
                </c:pt>
                <c:pt idx="9">
                  <c:v>CI</c:v>
                </c:pt>
                <c:pt idx="10">
                  <c:v>CI TG</c:v>
                </c:pt>
                <c:pt idx="11">
                  <c:v>FA</c:v>
                </c:pt>
                <c:pt idx="12">
                  <c:v>FA CI</c:v>
                </c:pt>
                <c:pt idx="13">
                  <c:v>IR</c:v>
                </c:pt>
                <c:pt idx="14">
                  <c:v>IR AA AC WC TG RC FA CI</c:v>
                </c:pt>
                <c:pt idx="15">
                  <c:v>IR AC AA FA</c:v>
                </c:pt>
                <c:pt idx="16">
                  <c:v>IR TG</c:v>
                </c:pt>
                <c:pt idx="17">
                  <c:v>IR TG AA FA</c:v>
                </c:pt>
                <c:pt idx="18">
                  <c:v>IR TG AC WC</c:v>
                </c:pt>
                <c:pt idx="19">
                  <c:v>RC</c:v>
                </c:pt>
                <c:pt idx="20">
                  <c:v>RE FA</c:v>
                </c:pt>
                <c:pt idx="21">
                  <c:v>TG</c:v>
                </c:pt>
                <c:pt idx="22">
                  <c:v>TG WC RC CI</c:v>
                </c:pt>
                <c:pt idx="23">
                  <c:v>WC</c:v>
                </c:pt>
                <c:pt idx="24">
                  <c:v>WC IR</c:v>
                </c:pt>
                <c:pt idx="25">
                  <c:v>(blank)</c:v>
                </c:pt>
                <c:pt idx="26">
                  <c:v>Barley no herbicide</c:v>
                </c:pt>
                <c:pt idx="27">
                  <c:v>Barley herbicide</c:v>
                </c:pt>
              </c:strCache>
            </c:strRef>
          </c:cat>
          <c:val>
            <c:numRef>
              <c:f>PIVOT!$B$5:$B$33</c:f>
              <c:numCache>
                <c:formatCode>General</c:formatCode>
                <c:ptCount val="28"/>
                <c:pt idx="0">
                  <c:v>1883.3333333333333</c:v>
                </c:pt>
                <c:pt idx="1">
                  <c:v>3031</c:v>
                </c:pt>
                <c:pt idx="2">
                  <c:v>3561</c:v>
                </c:pt>
                <c:pt idx="3">
                  <c:v>526</c:v>
                </c:pt>
                <c:pt idx="4">
                  <c:v>3878</c:v>
                </c:pt>
                <c:pt idx="5">
                  <c:v>4202.666666666667</c:v>
                </c:pt>
                <c:pt idx="6">
                  <c:v>4773</c:v>
                </c:pt>
                <c:pt idx="7">
                  <c:v>4262</c:v>
                </c:pt>
                <c:pt idx="8">
                  <c:v>3323</c:v>
                </c:pt>
                <c:pt idx="9">
                  <c:v>3286</c:v>
                </c:pt>
                <c:pt idx="10">
                  <c:v>4143</c:v>
                </c:pt>
                <c:pt idx="11">
                  <c:v>4500</c:v>
                </c:pt>
                <c:pt idx="12">
                  <c:v>3126</c:v>
                </c:pt>
                <c:pt idx="13">
                  <c:v>3596.6666666666665</c:v>
                </c:pt>
                <c:pt idx="14">
                  <c:v>3670.75</c:v>
                </c:pt>
                <c:pt idx="15">
                  <c:v>2787</c:v>
                </c:pt>
                <c:pt idx="16">
                  <c:v>3855</c:v>
                </c:pt>
                <c:pt idx="17">
                  <c:v>2868</c:v>
                </c:pt>
                <c:pt idx="18">
                  <c:v>3405</c:v>
                </c:pt>
                <c:pt idx="19">
                  <c:v>3597</c:v>
                </c:pt>
                <c:pt idx="20">
                  <c:v>4318</c:v>
                </c:pt>
                <c:pt idx="21">
                  <c:v>3463</c:v>
                </c:pt>
                <c:pt idx="22">
                  <c:v>2407</c:v>
                </c:pt>
                <c:pt idx="23">
                  <c:v>4102.666666666667</c:v>
                </c:pt>
                <c:pt idx="24">
                  <c:v>4959</c:v>
                </c:pt>
                <c:pt idx="26">
                  <c:v>4034</c:v>
                </c:pt>
                <c:pt idx="27">
                  <c:v>4576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F-F1BA-48B6-9FAF-2B415075A7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60421176"/>
        <c:axId val="360417648"/>
      </c:barChart>
      <c:catAx>
        <c:axId val="3604211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0417648"/>
        <c:crosses val="autoZero"/>
        <c:auto val="1"/>
        <c:lblAlgn val="ctr"/>
        <c:lblOffset val="100"/>
        <c:noMultiLvlLbl val="0"/>
      </c:catAx>
      <c:valAx>
        <c:axId val="3604176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04211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Yield 2020 tn/ha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Jussi!$N$3:$N$8</c:f>
                <c:numCache>
                  <c:formatCode>General</c:formatCode>
                  <c:ptCount val="6"/>
                  <c:pt idx="0">
                    <c:v>0.18389557794938927</c:v>
                  </c:pt>
                  <c:pt idx="1">
                    <c:v>0.35502803699713448</c:v>
                  </c:pt>
                  <c:pt idx="2">
                    <c:v>0.63796797970940067</c:v>
                  </c:pt>
                  <c:pt idx="3">
                    <c:v>0.7563999541938482</c:v>
                  </c:pt>
                  <c:pt idx="4">
                    <c:v>0.35690002699115819</c:v>
                  </c:pt>
                  <c:pt idx="5">
                    <c:v>0.53124380844404517</c:v>
                  </c:pt>
                </c:numCache>
              </c:numRef>
            </c:plus>
            <c:minus>
              <c:numRef>
                <c:f>Jussi!$N$3:$N$8</c:f>
                <c:numCache>
                  <c:formatCode>General</c:formatCode>
                  <c:ptCount val="6"/>
                  <c:pt idx="0">
                    <c:v>0.18389557794938927</c:v>
                  </c:pt>
                  <c:pt idx="1">
                    <c:v>0.35502803699713448</c:v>
                  </c:pt>
                  <c:pt idx="2">
                    <c:v>0.63796797970940067</c:v>
                  </c:pt>
                  <c:pt idx="3">
                    <c:v>0.7563999541938482</c:v>
                  </c:pt>
                  <c:pt idx="4">
                    <c:v>0.35690002699115819</c:v>
                  </c:pt>
                  <c:pt idx="5">
                    <c:v>0.53124380844404517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Jussi!$L$3:$L$8</c:f>
              <c:strCache>
                <c:ptCount val="6"/>
                <c:pt idx="0">
                  <c:v>D0</c:v>
                </c:pt>
                <c:pt idx="1">
                  <c:v>D0H</c:v>
                </c:pt>
                <c:pt idx="2">
                  <c:v>D1</c:v>
                </c:pt>
                <c:pt idx="3">
                  <c:v>D2</c:v>
                </c:pt>
                <c:pt idx="4">
                  <c:v>D4</c:v>
                </c:pt>
                <c:pt idx="5">
                  <c:v>D8</c:v>
                </c:pt>
              </c:strCache>
            </c:strRef>
          </c:cat>
          <c:val>
            <c:numRef>
              <c:f>Jussi!$M$3:$M$8</c:f>
              <c:numCache>
                <c:formatCode>0.00</c:formatCode>
                <c:ptCount val="6"/>
                <c:pt idx="0">
                  <c:v>2.4611560843313178</c:v>
                </c:pt>
                <c:pt idx="1">
                  <c:v>2.7029074999999998</c:v>
                </c:pt>
                <c:pt idx="2">
                  <c:v>2.1814525073075566</c:v>
                </c:pt>
                <c:pt idx="3">
                  <c:v>2.231187046001903</c:v>
                </c:pt>
                <c:pt idx="4">
                  <c:v>1.9392649068518573</c:v>
                </c:pt>
                <c:pt idx="5">
                  <c:v>2.2383734742118455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E24-4B70-9731-A5F896E5BE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13826008"/>
        <c:axId val="513835192"/>
      </c:barChart>
      <c:catAx>
        <c:axId val="513826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3835192"/>
        <c:crosses val="autoZero"/>
        <c:auto val="1"/>
        <c:lblAlgn val="ctr"/>
        <c:lblOffset val="100"/>
        <c:noMultiLvlLbl val="0"/>
      </c:catAx>
      <c:valAx>
        <c:axId val="513835192"/>
        <c:scaling>
          <c:orientation val="minMax"/>
          <c:max val="3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Yield (tn/ha)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38260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Barley AG</a:t>
            </a:r>
            <a:r>
              <a:rPr lang="en-US" baseline="0"/>
              <a:t>  biomass per </a:t>
            </a:r>
            <a:r>
              <a:rPr lang="en-US"/>
              <a:t>Grain yield tn/ha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'ABG biomass vs yield'!$H$1</c:f>
              <c:strCache>
                <c:ptCount val="1"/>
                <c:pt idx="0">
                  <c:v>Grain yield tn/ha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3.7957349081364826E-2"/>
                  <c:y val="0.3866378681831437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'ABG biomass vs yield'!$E$2:$E$61</c:f>
              <c:numCache>
                <c:formatCode>General</c:formatCode>
                <c:ptCount val="60"/>
                <c:pt idx="0">
                  <c:v>8.6387999999999998</c:v>
                </c:pt>
                <c:pt idx="1">
                  <c:v>7.1359999999999992</c:v>
                </c:pt>
                <c:pt idx="2">
                  <c:v>5.8992000000000013</c:v>
                </c:pt>
                <c:pt idx="3">
                  <c:v>3.6696</c:v>
                </c:pt>
                <c:pt idx="4">
                  <c:v>7.9359999999999999</c:v>
                </c:pt>
                <c:pt idx="5">
                  <c:v>6.8448000000000002</c:v>
                </c:pt>
                <c:pt idx="6">
                  <c:v>4.8688000000000002</c:v>
                </c:pt>
                <c:pt idx="8">
                  <c:v>8.3864000000000001</c:v>
                </c:pt>
                <c:pt idx="9">
                  <c:v>4.2695999999999996</c:v>
                </c:pt>
                <c:pt idx="10">
                  <c:v>6.6407999999999987</c:v>
                </c:pt>
                <c:pt idx="11">
                  <c:v>9.546400000000002</c:v>
                </c:pt>
                <c:pt idx="12">
                  <c:v>7.8179999999999996</c:v>
                </c:pt>
                <c:pt idx="13">
                  <c:v>3.3376000000000001</c:v>
                </c:pt>
                <c:pt idx="14">
                  <c:v>2.7540000000000004</c:v>
                </c:pt>
                <c:pt idx="15">
                  <c:v>8.1636000000000006</c:v>
                </c:pt>
                <c:pt idx="16">
                  <c:v>9.1880000000000006</c:v>
                </c:pt>
                <c:pt idx="17">
                  <c:v>7.6683999999999992</c:v>
                </c:pt>
                <c:pt idx="18">
                  <c:v>8.4079999999999995</c:v>
                </c:pt>
                <c:pt idx="19">
                  <c:v>10.0472</c:v>
                </c:pt>
                <c:pt idx="20">
                  <c:v>8.4024000000000001</c:v>
                </c:pt>
                <c:pt idx="21">
                  <c:v>5.9447999999999999</c:v>
                </c:pt>
                <c:pt idx="22">
                  <c:v>8.8512000000000004</c:v>
                </c:pt>
                <c:pt idx="23">
                  <c:v>9.0155999999999992</c:v>
                </c:pt>
                <c:pt idx="25">
                  <c:v>4.5288000000000004</c:v>
                </c:pt>
                <c:pt idx="26">
                  <c:v>4.4484000000000004</c:v>
                </c:pt>
                <c:pt idx="27">
                  <c:v>6.7447999999999997</c:v>
                </c:pt>
                <c:pt idx="28">
                  <c:v>6.5888</c:v>
                </c:pt>
                <c:pt idx="29">
                  <c:v>5.8903999999999996</c:v>
                </c:pt>
                <c:pt idx="30">
                  <c:v>7.1071999999999997</c:v>
                </c:pt>
                <c:pt idx="31">
                  <c:v>4.8704000000000001</c:v>
                </c:pt>
                <c:pt idx="32">
                  <c:v>6.6623999999999999</c:v>
                </c:pt>
                <c:pt idx="33">
                  <c:v>8.2031999999999989</c:v>
                </c:pt>
                <c:pt idx="34">
                  <c:v>10.5144</c:v>
                </c:pt>
                <c:pt idx="35">
                  <c:v>7.4820000000000002</c:v>
                </c:pt>
                <c:pt idx="36">
                  <c:v>8.1395999999999997</c:v>
                </c:pt>
                <c:pt idx="37">
                  <c:v>8.7032000000000007</c:v>
                </c:pt>
                <c:pt idx="38">
                  <c:v>6.7976000000000001</c:v>
                </c:pt>
                <c:pt idx="39">
                  <c:v>5.8647999999999998</c:v>
                </c:pt>
                <c:pt idx="40">
                  <c:v>4.0251999999999999</c:v>
                </c:pt>
                <c:pt idx="41">
                  <c:v>8.8792000000000009</c:v>
                </c:pt>
                <c:pt idx="42">
                  <c:v>7.1859999999999991</c:v>
                </c:pt>
                <c:pt idx="44">
                  <c:v>4.4816000000000003</c:v>
                </c:pt>
                <c:pt idx="45">
                  <c:v>7.4307999999999987</c:v>
                </c:pt>
                <c:pt idx="46">
                  <c:v>8.0503999999999998</c:v>
                </c:pt>
                <c:pt idx="47">
                  <c:v>7.7747999999999999</c:v>
                </c:pt>
                <c:pt idx="49">
                  <c:v>4.1336000000000004</c:v>
                </c:pt>
                <c:pt idx="50">
                  <c:v>7.5952000000000002</c:v>
                </c:pt>
                <c:pt idx="51">
                  <c:v>8.8672000000000004</c:v>
                </c:pt>
                <c:pt idx="52">
                  <c:v>10.75</c:v>
                </c:pt>
                <c:pt idx="53">
                  <c:v>7.4127999999999998</c:v>
                </c:pt>
                <c:pt idx="54">
                  <c:v>6.7039999999999997</c:v>
                </c:pt>
                <c:pt idx="55">
                  <c:v>5.4847999999999999</c:v>
                </c:pt>
                <c:pt idx="56">
                  <c:v>6.3959999999999999</c:v>
                </c:pt>
                <c:pt idx="57">
                  <c:v>6.8503999999999996</c:v>
                </c:pt>
                <c:pt idx="58">
                  <c:v>6.5148000000000001</c:v>
                </c:pt>
                <c:pt idx="59">
                  <c:v>8.2088000000000001</c:v>
                </c:pt>
              </c:numCache>
            </c:numRef>
          </c:xVal>
          <c:yVal>
            <c:numRef>
              <c:f>'ABG biomass vs yield'!$H$2:$H$61</c:f>
              <c:numCache>
                <c:formatCode>General</c:formatCode>
                <c:ptCount val="60"/>
                <c:pt idx="0">
                  <c:v>2.6268559556786699</c:v>
                </c:pt>
                <c:pt idx="1">
                  <c:v>1.664768</c:v>
                </c:pt>
                <c:pt idx="2">
                  <c:v>2.4158362738179253</c:v>
                </c:pt>
                <c:pt idx="3">
                  <c:v>1.7650656396517082</c:v>
                </c:pt>
                <c:pt idx="4">
                  <c:v>2.323348666666667</c:v>
                </c:pt>
                <c:pt idx="5">
                  <c:v>2.2189538043478261</c:v>
                </c:pt>
                <c:pt idx="6">
                  <c:v>2.5010790190735692</c:v>
                </c:pt>
                <c:pt idx="8">
                  <c:v>2.6801500000000003</c:v>
                </c:pt>
                <c:pt idx="9">
                  <c:v>1.6657426666666666</c:v>
                </c:pt>
                <c:pt idx="10">
                  <c:v>1.5271158357771262</c:v>
                </c:pt>
                <c:pt idx="11">
                  <c:v>2.2736766666666668</c:v>
                </c:pt>
                <c:pt idx="12">
                  <c:v>1.8875360000000003</c:v>
                </c:pt>
                <c:pt idx="13">
                  <c:v>0.33442052744119749</c:v>
                </c:pt>
                <c:pt idx="14">
                  <c:v>0.19548799999999997</c:v>
                </c:pt>
                <c:pt idx="15">
                  <c:v>2.7095457063711912</c:v>
                </c:pt>
                <c:pt idx="16">
                  <c:v>3.1411626666666668</c:v>
                </c:pt>
                <c:pt idx="17">
                  <c:v>1.8589279999999999</c:v>
                </c:pt>
                <c:pt idx="18">
                  <c:v>2.8239322512350036</c:v>
                </c:pt>
                <c:pt idx="19">
                  <c:v>2.773072453861928</c:v>
                </c:pt>
                <c:pt idx="20">
                  <c:v>2.3953319209039545</c:v>
                </c:pt>
                <c:pt idx="21">
                  <c:v>1.7716454293628807</c:v>
                </c:pt>
                <c:pt idx="22">
                  <c:v>2.4459829351535833</c:v>
                </c:pt>
                <c:pt idx="23">
                  <c:v>2.9862608695652169</c:v>
                </c:pt>
                <c:pt idx="25">
                  <c:v>1.7419245283018869</c:v>
                </c:pt>
                <c:pt idx="26">
                  <c:v>1.8954362745098037</c:v>
                </c:pt>
                <c:pt idx="27">
                  <c:v>2.3721439999999996</c:v>
                </c:pt>
                <c:pt idx="28">
                  <c:v>1.4714924863387975</c:v>
                </c:pt>
                <c:pt idx="29">
                  <c:v>1.1051386666666667</c:v>
                </c:pt>
                <c:pt idx="30">
                  <c:v>2.7282893333333331</c:v>
                </c:pt>
                <c:pt idx="31">
                  <c:v>2.0750762771168652</c:v>
                </c:pt>
                <c:pt idx="32">
                  <c:v>2.7388457142857141</c:v>
                </c:pt>
                <c:pt idx="33">
                  <c:v>2.3055226666666666</c:v>
                </c:pt>
                <c:pt idx="34">
                  <c:v>2.7969780000000006</c:v>
                </c:pt>
                <c:pt idx="35">
                  <c:v>2.9241433333333333</c:v>
                </c:pt>
                <c:pt idx="36">
                  <c:v>2.3990399999999998</c:v>
                </c:pt>
                <c:pt idx="37">
                  <c:v>1.9072626666666668</c:v>
                </c:pt>
                <c:pt idx="38">
                  <c:v>2.1288586666666665</c:v>
                </c:pt>
                <c:pt idx="39">
                  <c:v>2.1623933823529411</c:v>
                </c:pt>
                <c:pt idx="40">
                  <c:v>1.585004056795132</c:v>
                </c:pt>
                <c:pt idx="41">
                  <c:v>2.3307536332179928</c:v>
                </c:pt>
                <c:pt idx="42">
                  <c:v>2.5529299999999999</c:v>
                </c:pt>
                <c:pt idx="44">
                  <c:v>2.268865714285714</c:v>
                </c:pt>
                <c:pt idx="45">
                  <c:v>2.6709428571428573</c:v>
                </c:pt>
                <c:pt idx="46">
                  <c:v>2.7619573333333327</c:v>
                </c:pt>
                <c:pt idx="47">
                  <c:v>2.8934921540656204</c:v>
                </c:pt>
                <c:pt idx="49">
                  <c:v>2.4498939999999996</c:v>
                </c:pt>
                <c:pt idx="50">
                  <c:v>2.4031151430565245</c:v>
                </c:pt>
                <c:pt idx="51">
                  <c:v>2.9258100000000002</c:v>
                </c:pt>
                <c:pt idx="52">
                  <c:v>2.5916549295774649</c:v>
                </c:pt>
                <c:pt idx="53">
                  <c:v>2.2937820000000002</c:v>
                </c:pt>
                <c:pt idx="54">
                  <c:v>2.33988</c:v>
                </c:pt>
                <c:pt idx="55">
                  <c:v>2.1621750000000004</c:v>
                </c:pt>
                <c:pt idx="56">
                  <c:v>2.3842800000000004</c:v>
                </c:pt>
                <c:pt idx="57">
                  <c:v>2.6685013333333334</c:v>
                </c:pt>
                <c:pt idx="58">
                  <c:v>2.3775812080536913</c:v>
                </c:pt>
                <c:pt idx="59">
                  <c:v>2.3576280000000001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FBE-4BEC-96A1-57CA63E97C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54498384"/>
        <c:axId val="454500352"/>
      </c:scatterChart>
      <c:valAx>
        <c:axId val="4544983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Barley aboveground biomass (tn/ha)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4500352"/>
        <c:crosses val="autoZero"/>
        <c:crossBetween val="midCat"/>
      </c:valAx>
      <c:valAx>
        <c:axId val="4545003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Grain yield (tn/ha)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449838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/>
              <a:t>Undersown species AG biomass vs. Grain yield tn/ha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'ABG biomass vs yield'!$H$1</c:f>
              <c:strCache>
                <c:ptCount val="1"/>
                <c:pt idx="0">
                  <c:v>Grain yield tn/ha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0.10056014873140857"/>
                  <c:y val="-0.34310877806940798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'ABG biomass vs yield'!$F$2:$F$61</c:f>
              <c:numCache>
                <c:formatCode>General</c:formatCode>
                <c:ptCount val="60"/>
                <c:pt idx="0">
                  <c:v>0.48</c:v>
                </c:pt>
                <c:pt idx="1">
                  <c:v>1.5187999999999999</c:v>
                </c:pt>
                <c:pt idx="2">
                  <c:v>2.0563999999999996</c:v>
                </c:pt>
                <c:pt idx="3">
                  <c:v>5.3304</c:v>
                </c:pt>
                <c:pt idx="4">
                  <c:v>0.52239999999999998</c:v>
                </c:pt>
                <c:pt idx="5">
                  <c:v>1.0831999999999999</c:v>
                </c:pt>
                <c:pt idx="6">
                  <c:v>2.4287999999999998</c:v>
                </c:pt>
                <c:pt idx="8">
                  <c:v>0.35720000000000002</c:v>
                </c:pt>
                <c:pt idx="9">
                  <c:v>5.2384000000000004</c:v>
                </c:pt>
                <c:pt idx="10">
                  <c:v>3.3148</c:v>
                </c:pt>
                <c:pt idx="11">
                  <c:v>4.24E-2</c:v>
                </c:pt>
                <c:pt idx="12">
                  <c:v>1.9144000000000001</c:v>
                </c:pt>
                <c:pt idx="13">
                  <c:v>5.1831999999999994</c:v>
                </c:pt>
                <c:pt idx="14">
                  <c:v>10.516400000000003</c:v>
                </c:pt>
                <c:pt idx="15">
                  <c:v>1.4616</c:v>
                </c:pt>
                <c:pt idx="16">
                  <c:v>1.2800000000000001E-2</c:v>
                </c:pt>
                <c:pt idx="17">
                  <c:v>1.9288000000000001</c:v>
                </c:pt>
                <c:pt idx="18">
                  <c:v>0.36919999999999997</c:v>
                </c:pt>
                <c:pt idx="19">
                  <c:v>0.3196</c:v>
                </c:pt>
                <c:pt idx="20">
                  <c:v>0.54559999999999997</c:v>
                </c:pt>
                <c:pt idx="21">
                  <c:v>2.4207999999999998</c:v>
                </c:pt>
                <c:pt idx="22">
                  <c:v>0.66879999999999995</c:v>
                </c:pt>
                <c:pt idx="23">
                  <c:v>0.53920000000000001</c:v>
                </c:pt>
                <c:pt idx="25">
                  <c:v>3.1375999999999999</c:v>
                </c:pt>
                <c:pt idx="26">
                  <c:v>3.5247999999999999</c:v>
                </c:pt>
                <c:pt idx="27">
                  <c:v>2.738</c:v>
                </c:pt>
                <c:pt idx="28">
                  <c:v>2.7052</c:v>
                </c:pt>
                <c:pt idx="29">
                  <c:v>3.3732000000000006</c:v>
                </c:pt>
                <c:pt idx="30">
                  <c:v>3.2400000000000005E-2</c:v>
                </c:pt>
                <c:pt idx="31">
                  <c:v>2.0344000000000002</c:v>
                </c:pt>
                <c:pt idx="32">
                  <c:v>0.80800000000000005</c:v>
                </c:pt>
                <c:pt idx="33">
                  <c:v>1.5187999999999999</c:v>
                </c:pt>
                <c:pt idx="34">
                  <c:v>0.4204</c:v>
                </c:pt>
                <c:pt idx="35">
                  <c:v>0.48799999999999999</c:v>
                </c:pt>
                <c:pt idx="36">
                  <c:v>0.3528</c:v>
                </c:pt>
                <c:pt idx="37">
                  <c:v>0.43680000000000002</c:v>
                </c:pt>
                <c:pt idx="38">
                  <c:v>2.3816000000000002</c:v>
                </c:pt>
                <c:pt idx="39">
                  <c:v>4.0739999999999998</c:v>
                </c:pt>
                <c:pt idx="40">
                  <c:v>4.8592000000000004</c:v>
                </c:pt>
                <c:pt idx="41">
                  <c:v>0.27560000000000001</c:v>
                </c:pt>
                <c:pt idx="42">
                  <c:v>0.72560000000000002</c:v>
                </c:pt>
                <c:pt idx="44">
                  <c:v>6.6063999999999998</c:v>
                </c:pt>
                <c:pt idx="45">
                  <c:v>0.98199999999999998</c:v>
                </c:pt>
                <c:pt idx="46">
                  <c:v>0.28399999999999997</c:v>
                </c:pt>
                <c:pt idx="47">
                  <c:v>0.88639999999999997</c:v>
                </c:pt>
                <c:pt idx="49">
                  <c:v>6.4592000000000001</c:v>
                </c:pt>
                <c:pt idx="50">
                  <c:v>1.5032000000000001</c:v>
                </c:pt>
                <c:pt idx="51">
                  <c:v>0.39319999999999999</c:v>
                </c:pt>
                <c:pt idx="52">
                  <c:v>3.3055999999999996</c:v>
                </c:pt>
                <c:pt idx="53">
                  <c:v>0.24560000000000001</c:v>
                </c:pt>
                <c:pt idx="54">
                  <c:v>0.34760000000000002</c:v>
                </c:pt>
                <c:pt idx="55">
                  <c:v>0.58960000000000001</c:v>
                </c:pt>
                <c:pt idx="56">
                  <c:v>0.53639999999999999</c:v>
                </c:pt>
                <c:pt idx="57">
                  <c:v>7.8799999999999995E-2</c:v>
                </c:pt>
                <c:pt idx="58">
                  <c:v>1.0464</c:v>
                </c:pt>
                <c:pt idx="59">
                  <c:v>1.8839999999999999</c:v>
                </c:pt>
              </c:numCache>
            </c:numRef>
          </c:xVal>
          <c:yVal>
            <c:numRef>
              <c:f>'ABG biomass vs yield'!$H$2:$H$61</c:f>
              <c:numCache>
                <c:formatCode>General</c:formatCode>
                <c:ptCount val="60"/>
                <c:pt idx="0">
                  <c:v>2.6268559556786699</c:v>
                </c:pt>
                <c:pt idx="1">
                  <c:v>1.664768</c:v>
                </c:pt>
                <c:pt idx="2">
                  <c:v>2.4158362738179253</c:v>
                </c:pt>
                <c:pt idx="3">
                  <c:v>1.7650656396517082</c:v>
                </c:pt>
                <c:pt idx="4">
                  <c:v>2.323348666666667</c:v>
                </c:pt>
                <c:pt idx="5">
                  <c:v>2.2189538043478261</c:v>
                </c:pt>
                <c:pt idx="6">
                  <c:v>2.5010790190735692</c:v>
                </c:pt>
                <c:pt idx="8">
                  <c:v>2.6801500000000003</c:v>
                </c:pt>
                <c:pt idx="9">
                  <c:v>1.6657426666666666</c:v>
                </c:pt>
                <c:pt idx="10">
                  <c:v>1.5271158357771262</c:v>
                </c:pt>
                <c:pt idx="11">
                  <c:v>2.2736766666666668</c:v>
                </c:pt>
                <c:pt idx="12">
                  <c:v>1.8875360000000003</c:v>
                </c:pt>
                <c:pt idx="13">
                  <c:v>0.33442052744119749</c:v>
                </c:pt>
                <c:pt idx="14">
                  <c:v>0.19548799999999997</c:v>
                </c:pt>
                <c:pt idx="15">
                  <c:v>2.7095457063711912</c:v>
                </c:pt>
                <c:pt idx="16">
                  <c:v>3.1411626666666668</c:v>
                </c:pt>
                <c:pt idx="17">
                  <c:v>1.8589279999999999</c:v>
                </c:pt>
                <c:pt idx="18">
                  <c:v>2.8239322512350036</c:v>
                </c:pt>
                <c:pt idx="19">
                  <c:v>2.773072453861928</c:v>
                </c:pt>
                <c:pt idx="20">
                  <c:v>2.3953319209039545</c:v>
                </c:pt>
                <c:pt idx="21">
                  <c:v>1.7716454293628807</c:v>
                </c:pt>
                <c:pt idx="22">
                  <c:v>2.4459829351535833</c:v>
                </c:pt>
                <c:pt idx="23">
                  <c:v>2.9862608695652169</c:v>
                </c:pt>
                <c:pt idx="25">
                  <c:v>1.7419245283018869</c:v>
                </c:pt>
                <c:pt idx="26">
                  <c:v>1.8954362745098037</c:v>
                </c:pt>
                <c:pt idx="27">
                  <c:v>2.3721439999999996</c:v>
                </c:pt>
                <c:pt idx="28">
                  <c:v>1.4714924863387975</c:v>
                </c:pt>
                <c:pt idx="29">
                  <c:v>1.1051386666666667</c:v>
                </c:pt>
                <c:pt idx="30">
                  <c:v>2.7282893333333331</c:v>
                </c:pt>
                <c:pt idx="31">
                  <c:v>2.0750762771168652</c:v>
                </c:pt>
                <c:pt idx="32">
                  <c:v>2.7388457142857141</c:v>
                </c:pt>
                <c:pt idx="33">
                  <c:v>2.3055226666666666</c:v>
                </c:pt>
                <c:pt idx="34">
                  <c:v>2.7969780000000006</c:v>
                </c:pt>
                <c:pt idx="35">
                  <c:v>2.9241433333333333</c:v>
                </c:pt>
                <c:pt idx="36">
                  <c:v>2.3990399999999998</c:v>
                </c:pt>
                <c:pt idx="37">
                  <c:v>1.9072626666666668</c:v>
                </c:pt>
                <c:pt idx="38">
                  <c:v>2.1288586666666665</c:v>
                </c:pt>
                <c:pt idx="39">
                  <c:v>2.1623933823529411</c:v>
                </c:pt>
                <c:pt idx="40">
                  <c:v>1.585004056795132</c:v>
                </c:pt>
                <c:pt idx="41">
                  <c:v>2.3307536332179928</c:v>
                </c:pt>
                <c:pt idx="42">
                  <c:v>2.5529299999999999</c:v>
                </c:pt>
                <c:pt idx="44">
                  <c:v>2.268865714285714</c:v>
                </c:pt>
                <c:pt idx="45">
                  <c:v>2.6709428571428573</c:v>
                </c:pt>
                <c:pt idx="46">
                  <c:v>2.7619573333333327</c:v>
                </c:pt>
                <c:pt idx="47">
                  <c:v>2.8934921540656204</c:v>
                </c:pt>
                <c:pt idx="49">
                  <c:v>2.4498939999999996</c:v>
                </c:pt>
                <c:pt idx="50">
                  <c:v>2.4031151430565245</c:v>
                </c:pt>
                <c:pt idx="51">
                  <c:v>2.9258100000000002</c:v>
                </c:pt>
                <c:pt idx="52">
                  <c:v>2.5916549295774649</c:v>
                </c:pt>
                <c:pt idx="53">
                  <c:v>2.2937820000000002</c:v>
                </c:pt>
                <c:pt idx="54">
                  <c:v>2.33988</c:v>
                </c:pt>
                <c:pt idx="55">
                  <c:v>2.1621750000000004</c:v>
                </c:pt>
                <c:pt idx="56">
                  <c:v>2.3842800000000004</c:v>
                </c:pt>
                <c:pt idx="57">
                  <c:v>2.6685013333333334</c:v>
                </c:pt>
                <c:pt idx="58">
                  <c:v>2.3775812080536913</c:v>
                </c:pt>
                <c:pt idx="59">
                  <c:v>2.3576280000000001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7E2-49AC-8262-F94DAF31DE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53725608"/>
        <c:axId val="353726592"/>
      </c:scatterChart>
      <c:valAx>
        <c:axId val="3537256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i-FI"/>
                  <a:t>Undersown species AG biomass (tn/ha)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3726592"/>
        <c:crosses val="autoZero"/>
        <c:crossBetween val="midCat"/>
      </c:valAx>
      <c:valAx>
        <c:axId val="3537265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i-FI"/>
                  <a:t>Grain</a:t>
                </a:r>
                <a:r>
                  <a:rPr lang="fi-FI" baseline="0"/>
                  <a:t> yield (tn/ha)</a:t>
                </a:r>
                <a:endParaRPr lang="fi-FI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37256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i-FI"/>
              <a:t>Max 1 tn undersown AG biomass per ha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5.0582239720034998E-2"/>
                  <c:y val="0.1415664187809857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'ABG biomass vs yield'!$T$2:$T$28</c:f>
              <c:numCache>
                <c:formatCode>General</c:formatCode>
                <c:ptCount val="27"/>
                <c:pt idx="0">
                  <c:v>1.2800000000000001E-2</c:v>
                </c:pt>
                <c:pt idx="1">
                  <c:v>3.2400000000000005E-2</c:v>
                </c:pt>
                <c:pt idx="2">
                  <c:v>4.24E-2</c:v>
                </c:pt>
                <c:pt idx="3">
                  <c:v>7.8799999999999995E-2</c:v>
                </c:pt>
                <c:pt idx="4">
                  <c:v>0.24560000000000001</c:v>
                </c:pt>
                <c:pt idx="5">
                  <c:v>0.27560000000000001</c:v>
                </c:pt>
                <c:pt idx="6">
                  <c:v>0.28399999999999997</c:v>
                </c:pt>
                <c:pt idx="7">
                  <c:v>0.3196</c:v>
                </c:pt>
                <c:pt idx="8">
                  <c:v>0.34760000000000002</c:v>
                </c:pt>
                <c:pt idx="9">
                  <c:v>0.3528</c:v>
                </c:pt>
                <c:pt idx="10">
                  <c:v>0.35720000000000002</c:v>
                </c:pt>
                <c:pt idx="11">
                  <c:v>0.36919999999999997</c:v>
                </c:pt>
                <c:pt idx="12">
                  <c:v>0.39319999999999999</c:v>
                </c:pt>
                <c:pt idx="13">
                  <c:v>0.4204</c:v>
                </c:pt>
                <c:pt idx="14">
                  <c:v>0.43680000000000002</c:v>
                </c:pt>
                <c:pt idx="15">
                  <c:v>0.48</c:v>
                </c:pt>
                <c:pt idx="16">
                  <c:v>0.48799999999999999</c:v>
                </c:pt>
                <c:pt idx="17">
                  <c:v>0.52239999999999998</c:v>
                </c:pt>
                <c:pt idx="18">
                  <c:v>0.53639999999999999</c:v>
                </c:pt>
                <c:pt idx="19">
                  <c:v>0.53920000000000001</c:v>
                </c:pt>
                <c:pt idx="20">
                  <c:v>0.54559999999999997</c:v>
                </c:pt>
                <c:pt idx="21">
                  <c:v>0.58960000000000001</c:v>
                </c:pt>
                <c:pt idx="22">
                  <c:v>0.66879999999999995</c:v>
                </c:pt>
                <c:pt idx="23">
                  <c:v>0.72560000000000002</c:v>
                </c:pt>
                <c:pt idx="24">
                  <c:v>0.80800000000000005</c:v>
                </c:pt>
                <c:pt idx="25">
                  <c:v>0.88639999999999997</c:v>
                </c:pt>
                <c:pt idx="26">
                  <c:v>0.98199999999999998</c:v>
                </c:pt>
              </c:numCache>
            </c:numRef>
          </c:xVal>
          <c:yVal>
            <c:numRef>
              <c:f>'ABG biomass vs yield'!$U$2:$U$28</c:f>
              <c:numCache>
                <c:formatCode>General</c:formatCode>
                <c:ptCount val="27"/>
                <c:pt idx="0">
                  <c:v>3.1411626666666668</c:v>
                </c:pt>
                <c:pt idx="1">
                  <c:v>2.7282893333333331</c:v>
                </c:pt>
                <c:pt idx="2">
                  <c:v>2.2736766666666668</c:v>
                </c:pt>
                <c:pt idx="3">
                  <c:v>2.6685013333333334</c:v>
                </c:pt>
                <c:pt idx="4">
                  <c:v>2.2937820000000002</c:v>
                </c:pt>
                <c:pt idx="5">
                  <c:v>2.3307536332179928</c:v>
                </c:pt>
                <c:pt idx="6">
                  <c:v>2.7619573333333327</c:v>
                </c:pt>
                <c:pt idx="7">
                  <c:v>2.773072453861928</c:v>
                </c:pt>
                <c:pt idx="8">
                  <c:v>2.33988</c:v>
                </c:pt>
                <c:pt idx="9">
                  <c:v>2.3990399999999998</c:v>
                </c:pt>
                <c:pt idx="10">
                  <c:v>2.6801500000000003</c:v>
                </c:pt>
                <c:pt idx="11">
                  <c:v>2.8239322512350036</c:v>
                </c:pt>
                <c:pt idx="12">
                  <c:v>2.9258100000000002</c:v>
                </c:pt>
                <c:pt idx="13">
                  <c:v>2.7969780000000006</c:v>
                </c:pt>
                <c:pt idx="14">
                  <c:v>1.9072626666666668</c:v>
                </c:pt>
                <c:pt idx="15">
                  <c:v>2.6268559556786699</c:v>
                </c:pt>
                <c:pt idx="16">
                  <c:v>2.9241433333333333</c:v>
                </c:pt>
                <c:pt idx="17">
                  <c:v>2.323348666666667</c:v>
                </c:pt>
                <c:pt idx="18">
                  <c:v>2.3842800000000004</c:v>
                </c:pt>
                <c:pt idx="19">
                  <c:v>2.9862608695652169</c:v>
                </c:pt>
                <c:pt idx="20">
                  <c:v>2.3953319209039545</c:v>
                </c:pt>
                <c:pt idx="21">
                  <c:v>2.1621750000000004</c:v>
                </c:pt>
                <c:pt idx="22">
                  <c:v>2.4459829351535833</c:v>
                </c:pt>
                <c:pt idx="23">
                  <c:v>2.5529299999999999</c:v>
                </c:pt>
                <c:pt idx="24">
                  <c:v>2.7388457142857141</c:v>
                </c:pt>
                <c:pt idx="25">
                  <c:v>2.8934921540656204</c:v>
                </c:pt>
                <c:pt idx="26">
                  <c:v>2.6709428571428573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A93-47C5-93C8-63B4A259BB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58158912"/>
        <c:axId val="458154320"/>
      </c:scatterChart>
      <c:valAx>
        <c:axId val="458158912"/>
        <c:scaling>
          <c:orientation val="minMax"/>
          <c:max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i-FI" sz="1000" b="0" i="0" u="none" strike="noStrike" baseline="0">
                    <a:effectLst/>
                  </a:rPr>
                  <a:t>Undersown species AG biomass (tn/ha)</a:t>
                </a:r>
                <a:endParaRPr lang="fi-FI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8154320"/>
        <c:crosses val="autoZero"/>
        <c:crossBetween val="midCat"/>
      </c:valAx>
      <c:valAx>
        <c:axId val="4581543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Grain yield (tn/ha)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81589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i-FI" sz="1400" b="0" i="0" baseline="0">
                <a:effectLst/>
              </a:rPr>
              <a:t>Max 2 tn undersown AG biomass per ha</a:t>
            </a:r>
            <a:endParaRPr lang="fi-FI" sz="1400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0.17515069991251095"/>
                  <c:y val="0.2359966462525517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'ABG biomass vs yield'!$T$2:$T$37</c:f>
              <c:numCache>
                <c:formatCode>General</c:formatCode>
                <c:ptCount val="36"/>
                <c:pt idx="0">
                  <c:v>1.2800000000000001E-2</c:v>
                </c:pt>
                <c:pt idx="1">
                  <c:v>3.2400000000000005E-2</c:v>
                </c:pt>
                <c:pt idx="2">
                  <c:v>4.24E-2</c:v>
                </c:pt>
                <c:pt idx="3">
                  <c:v>7.8799999999999995E-2</c:v>
                </c:pt>
                <c:pt idx="4">
                  <c:v>0.24560000000000001</c:v>
                </c:pt>
                <c:pt idx="5">
                  <c:v>0.27560000000000001</c:v>
                </c:pt>
                <c:pt idx="6">
                  <c:v>0.28399999999999997</c:v>
                </c:pt>
                <c:pt idx="7">
                  <c:v>0.3196</c:v>
                </c:pt>
                <c:pt idx="8">
                  <c:v>0.34760000000000002</c:v>
                </c:pt>
                <c:pt idx="9">
                  <c:v>0.3528</c:v>
                </c:pt>
                <c:pt idx="10">
                  <c:v>0.35720000000000002</c:v>
                </c:pt>
                <c:pt idx="11">
                  <c:v>0.36919999999999997</c:v>
                </c:pt>
                <c:pt idx="12">
                  <c:v>0.39319999999999999</c:v>
                </c:pt>
                <c:pt idx="13">
                  <c:v>0.4204</c:v>
                </c:pt>
                <c:pt idx="14">
                  <c:v>0.43680000000000002</c:v>
                </c:pt>
                <c:pt idx="15">
                  <c:v>0.48</c:v>
                </c:pt>
                <c:pt idx="16">
                  <c:v>0.48799999999999999</c:v>
                </c:pt>
                <c:pt idx="17">
                  <c:v>0.52239999999999998</c:v>
                </c:pt>
                <c:pt idx="18">
                  <c:v>0.53639999999999999</c:v>
                </c:pt>
                <c:pt idx="19">
                  <c:v>0.53920000000000001</c:v>
                </c:pt>
                <c:pt idx="20">
                  <c:v>0.54559999999999997</c:v>
                </c:pt>
                <c:pt idx="21">
                  <c:v>0.58960000000000001</c:v>
                </c:pt>
                <c:pt idx="22">
                  <c:v>0.66879999999999995</c:v>
                </c:pt>
                <c:pt idx="23">
                  <c:v>0.72560000000000002</c:v>
                </c:pt>
                <c:pt idx="24">
                  <c:v>0.80800000000000005</c:v>
                </c:pt>
                <c:pt idx="25">
                  <c:v>0.88639999999999997</c:v>
                </c:pt>
                <c:pt idx="26">
                  <c:v>0.98199999999999998</c:v>
                </c:pt>
                <c:pt idx="27">
                  <c:v>1.0464</c:v>
                </c:pt>
                <c:pt idx="28">
                  <c:v>1.0831999999999999</c:v>
                </c:pt>
                <c:pt idx="29">
                  <c:v>1.4616</c:v>
                </c:pt>
                <c:pt idx="30">
                  <c:v>1.5032000000000001</c:v>
                </c:pt>
                <c:pt idx="31">
                  <c:v>1.5187999999999999</c:v>
                </c:pt>
                <c:pt idx="32">
                  <c:v>1.5187999999999999</c:v>
                </c:pt>
                <c:pt idx="33">
                  <c:v>1.8839999999999999</c:v>
                </c:pt>
                <c:pt idx="34">
                  <c:v>1.9144000000000001</c:v>
                </c:pt>
                <c:pt idx="35">
                  <c:v>1.9288000000000001</c:v>
                </c:pt>
              </c:numCache>
            </c:numRef>
          </c:xVal>
          <c:yVal>
            <c:numRef>
              <c:f>'ABG biomass vs yield'!$U$2:$U$37</c:f>
              <c:numCache>
                <c:formatCode>General</c:formatCode>
                <c:ptCount val="36"/>
                <c:pt idx="0">
                  <c:v>3.1411626666666668</c:v>
                </c:pt>
                <c:pt idx="1">
                  <c:v>2.7282893333333331</c:v>
                </c:pt>
                <c:pt idx="2">
                  <c:v>2.2736766666666668</c:v>
                </c:pt>
                <c:pt idx="3">
                  <c:v>2.6685013333333334</c:v>
                </c:pt>
                <c:pt idx="4">
                  <c:v>2.2937820000000002</c:v>
                </c:pt>
                <c:pt idx="5">
                  <c:v>2.3307536332179928</c:v>
                </c:pt>
                <c:pt idx="6">
                  <c:v>2.7619573333333327</c:v>
                </c:pt>
                <c:pt idx="7">
                  <c:v>2.773072453861928</c:v>
                </c:pt>
                <c:pt idx="8">
                  <c:v>2.33988</c:v>
                </c:pt>
                <c:pt idx="9">
                  <c:v>2.3990399999999998</c:v>
                </c:pt>
                <c:pt idx="10">
                  <c:v>2.6801500000000003</c:v>
                </c:pt>
                <c:pt idx="11">
                  <c:v>2.8239322512350036</c:v>
                </c:pt>
                <c:pt idx="12">
                  <c:v>2.9258100000000002</c:v>
                </c:pt>
                <c:pt idx="13">
                  <c:v>2.7969780000000006</c:v>
                </c:pt>
                <c:pt idx="14">
                  <c:v>1.9072626666666668</c:v>
                </c:pt>
                <c:pt idx="15">
                  <c:v>2.6268559556786699</c:v>
                </c:pt>
                <c:pt idx="16">
                  <c:v>2.9241433333333333</c:v>
                </c:pt>
                <c:pt idx="17">
                  <c:v>2.323348666666667</c:v>
                </c:pt>
                <c:pt idx="18">
                  <c:v>2.3842800000000004</c:v>
                </c:pt>
                <c:pt idx="19">
                  <c:v>2.9862608695652169</c:v>
                </c:pt>
                <c:pt idx="20">
                  <c:v>2.3953319209039545</c:v>
                </c:pt>
                <c:pt idx="21">
                  <c:v>2.1621750000000004</c:v>
                </c:pt>
                <c:pt idx="22">
                  <c:v>2.4459829351535833</c:v>
                </c:pt>
                <c:pt idx="23">
                  <c:v>2.5529299999999999</c:v>
                </c:pt>
                <c:pt idx="24">
                  <c:v>2.7388457142857141</c:v>
                </c:pt>
                <c:pt idx="25">
                  <c:v>2.8934921540656204</c:v>
                </c:pt>
                <c:pt idx="26">
                  <c:v>2.6709428571428573</c:v>
                </c:pt>
                <c:pt idx="27">
                  <c:v>2.3775812080536913</c:v>
                </c:pt>
                <c:pt idx="28">
                  <c:v>2.2189538043478261</c:v>
                </c:pt>
                <c:pt idx="29">
                  <c:v>2.7095457063711912</c:v>
                </c:pt>
                <c:pt idx="30">
                  <c:v>2.4031151430565245</c:v>
                </c:pt>
                <c:pt idx="31">
                  <c:v>1.664768</c:v>
                </c:pt>
                <c:pt idx="32">
                  <c:v>2.3055226666666666</c:v>
                </c:pt>
                <c:pt idx="33">
                  <c:v>2.3576280000000001</c:v>
                </c:pt>
                <c:pt idx="34">
                  <c:v>1.8875360000000003</c:v>
                </c:pt>
                <c:pt idx="35">
                  <c:v>1.8589279999999999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5B0-4315-BE3F-948CCC9979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54490512"/>
        <c:axId val="454487888"/>
      </c:scatterChart>
      <c:valAx>
        <c:axId val="454490512"/>
        <c:scaling>
          <c:orientation val="minMax"/>
          <c:max val="2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i-FI" sz="1000" b="0" i="0" u="none" strike="noStrike" baseline="0">
                    <a:effectLst/>
                  </a:rPr>
                  <a:t>Undersown species AG biomass (tn/ha)</a:t>
                </a:r>
                <a:endParaRPr lang="fi-FI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4487888"/>
        <c:crosses val="autoZero"/>
        <c:crossBetween val="midCat"/>
      </c:valAx>
      <c:valAx>
        <c:axId val="454487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i-FI"/>
                  <a:t>Grain</a:t>
                </a:r>
                <a:r>
                  <a:rPr lang="fi-FI" baseline="0"/>
                  <a:t> yield (tn/ha)</a:t>
                </a:r>
                <a:endParaRPr lang="fi-FI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44905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i-FI" sz="1400" b="0" i="0" baseline="0">
                <a:effectLst/>
              </a:rPr>
              <a:t>Max 3 tn undersown AG biomass per ha</a:t>
            </a:r>
            <a:endParaRPr lang="fi-FI" sz="1400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6.0857392825896762E-3"/>
                  <c:y val="0.1448388743073782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'ABG biomass vs yield'!$T$2:$T$44</c:f>
              <c:numCache>
                <c:formatCode>General</c:formatCode>
                <c:ptCount val="43"/>
                <c:pt idx="0">
                  <c:v>1.2800000000000001E-2</c:v>
                </c:pt>
                <c:pt idx="1">
                  <c:v>3.2400000000000005E-2</c:v>
                </c:pt>
                <c:pt idx="2">
                  <c:v>4.24E-2</c:v>
                </c:pt>
                <c:pt idx="3">
                  <c:v>7.8799999999999995E-2</c:v>
                </c:pt>
                <c:pt idx="4">
                  <c:v>0.24560000000000001</c:v>
                </c:pt>
                <c:pt idx="5">
                  <c:v>0.27560000000000001</c:v>
                </c:pt>
                <c:pt idx="6">
                  <c:v>0.28399999999999997</c:v>
                </c:pt>
                <c:pt idx="7">
                  <c:v>0.3196</c:v>
                </c:pt>
                <c:pt idx="8">
                  <c:v>0.34760000000000002</c:v>
                </c:pt>
                <c:pt idx="9">
                  <c:v>0.3528</c:v>
                </c:pt>
                <c:pt idx="10">
                  <c:v>0.35720000000000002</c:v>
                </c:pt>
                <c:pt idx="11">
                  <c:v>0.36919999999999997</c:v>
                </c:pt>
                <c:pt idx="12">
                  <c:v>0.39319999999999999</c:v>
                </c:pt>
                <c:pt idx="13">
                  <c:v>0.4204</c:v>
                </c:pt>
                <c:pt idx="14">
                  <c:v>0.43680000000000002</c:v>
                </c:pt>
                <c:pt idx="15">
                  <c:v>0.48</c:v>
                </c:pt>
                <c:pt idx="16">
                  <c:v>0.48799999999999999</c:v>
                </c:pt>
                <c:pt idx="17">
                  <c:v>0.52239999999999998</c:v>
                </c:pt>
                <c:pt idx="18">
                  <c:v>0.53639999999999999</c:v>
                </c:pt>
                <c:pt idx="19">
                  <c:v>0.53920000000000001</c:v>
                </c:pt>
                <c:pt idx="20">
                  <c:v>0.54559999999999997</c:v>
                </c:pt>
                <c:pt idx="21">
                  <c:v>0.58960000000000001</c:v>
                </c:pt>
                <c:pt idx="22">
                  <c:v>0.66879999999999995</c:v>
                </c:pt>
                <c:pt idx="23">
                  <c:v>0.72560000000000002</c:v>
                </c:pt>
                <c:pt idx="24">
                  <c:v>0.80800000000000005</c:v>
                </c:pt>
                <c:pt idx="25">
                  <c:v>0.88639999999999997</c:v>
                </c:pt>
                <c:pt idx="26">
                  <c:v>0.98199999999999998</c:v>
                </c:pt>
                <c:pt idx="27">
                  <c:v>1.0464</c:v>
                </c:pt>
                <c:pt idx="28">
                  <c:v>1.0831999999999999</c:v>
                </c:pt>
                <c:pt idx="29">
                  <c:v>1.4616</c:v>
                </c:pt>
                <c:pt idx="30">
                  <c:v>1.5032000000000001</c:v>
                </c:pt>
                <c:pt idx="31">
                  <c:v>1.5187999999999999</c:v>
                </c:pt>
                <c:pt idx="32">
                  <c:v>1.5187999999999999</c:v>
                </c:pt>
                <c:pt idx="33">
                  <c:v>1.8839999999999999</c:v>
                </c:pt>
                <c:pt idx="34">
                  <c:v>1.9144000000000001</c:v>
                </c:pt>
                <c:pt idx="35">
                  <c:v>1.9288000000000001</c:v>
                </c:pt>
                <c:pt idx="36">
                  <c:v>2.0344000000000002</c:v>
                </c:pt>
                <c:pt idx="37">
                  <c:v>2.0563999999999996</c:v>
                </c:pt>
                <c:pt idx="38">
                  <c:v>2.3816000000000002</c:v>
                </c:pt>
                <c:pt idx="39">
                  <c:v>2.4207999999999998</c:v>
                </c:pt>
                <c:pt idx="40">
                  <c:v>2.4287999999999998</c:v>
                </c:pt>
                <c:pt idx="41">
                  <c:v>2.7052</c:v>
                </c:pt>
                <c:pt idx="42">
                  <c:v>2.738</c:v>
                </c:pt>
              </c:numCache>
            </c:numRef>
          </c:xVal>
          <c:yVal>
            <c:numRef>
              <c:f>'ABG biomass vs yield'!$U$2:$U$44</c:f>
              <c:numCache>
                <c:formatCode>General</c:formatCode>
                <c:ptCount val="43"/>
                <c:pt idx="0">
                  <c:v>3.1411626666666668</c:v>
                </c:pt>
                <c:pt idx="1">
                  <c:v>2.7282893333333331</c:v>
                </c:pt>
                <c:pt idx="2">
                  <c:v>2.2736766666666668</c:v>
                </c:pt>
                <c:pt idx="3">
                  <c:v>2.6685013333333334</c:v>
                </c:pt>
                <c:pt idx="4">
                  <c:v>2.2937820000000002</c:v>
                </c:pt>
                <c:pt idx="5">
                  <c:v>2.3307536332179928</c:v>
                </c:pt>
                <c:pt idx="6">
                  <c:v>2.7619573333333327</c:v>
                </c:pt>
                <c:pt idx="7">
                  <c:v>2.773072453861928</c:v>
                </c:pt>
                <c:pt idx="8">
                  <c:v>2.33988</c:v>
                </c:pt>
                <c:pt idx="9">
                  <c:v>2.3990399999999998</c:v>
                </c:pt>
                <c:pt idx="10">
                  <c:v>2.6801500000000003</c:v>
                </c:pt>
                <c:pt idx="11">
                  <c:v>2.8239322512350036</c:v>
                </c:pt>
                <c:pt idx="12">
                  <c:v>2.9258100000000002</c:v>
                </c:pt>
                <c:pt idx="13">
                  <c:v>2.7969780000000006</c:v>
                </c:pt>
                <c:pt idx="14">
                  <c:v>1.9072626666666668</c:v>
                </c:pt>
                <c:pt idx="15">
                  <c:v>2.6268559556786699</c:v>
                </c:pt>
                <c:pt idx="16">
                  <c:v>2.9241433333333333</c:v>
                </c:pt>
                <c:pt idx="17">
                  <c:v>2.323348666666667</c:v>
                </c:pt>
                <c:pt idx="18">
                  <c:v>2.3842800000000004</c:v>
                </c:pt>
                <c:pt idx="19">
                  <c:v>2.9862608695652169</c:v>
                </c:pt>
                <c:pt idx="20">
                  <c:v>2.3953319209039545</c:v>
                </c:pt>
                <c:pt idx="21">
                  <c:v>2.1621750000000004</c:v>
                </c:pt>
                <c:pt idx="22">
                  <c:v>2.4459829351535833</c:v>
                </c:pt>
                <c:pt idx="23">
                  <c:v>2.5529299999999999</c:v>
                </c:pt>
                <c:pt idx="24">
                  <c:v>2.7388457142857141</c:v>
                </c:pt>
                <c:pt idx="25">
                  <c:v>2.8934921540656204</c:v>
                </c:pt>
                <c:pt idx="26">
                  <c:v>2.6709428571428573</c:v>
                </c:pt>
                <c:pt idx="27">
                  <c:v>2.3775812080536913</c:v>
                </c:pt>
                <c:pt idx="28">
                  <c:v>2.2189538043478261</c:v>
                </c:pt>
                <c:pt idx="29">
                  <c:v>2.7095457063711912</c:v>
                </c:pt>
                <c:pt idx="30">
                  <c:v>2.4031151430565245</c:v>
                </c:pt>
                <c:pt idx="31">
                  <c:v>1.664768</c:v>
                </c:pt>
                <c:pt idx="32">
                  <c:v>2.3055226666666666</c:v>
                </c:pt>
                <c:pt idx="33">
                  <c:v>2.3576280000000001</c:v>
                </c:pt>
                <c:pt idx="34">
                  <c:v>1.8875360000000003</c:v>
                </c:pt>
                <c:pt idx="35">
                  <c:v>1.8589279999999999</c:v>
                </c:pt>
                <c:pt idx="36">
                  <c:v>2.0750762771168652</c:v>
                </c:pt>
                <c:pt idx="37">
                  <c:v>2.4158362738179253</c:v>
                </c:pt>
                <c:pt idx="38">
                  <c:v>2.1288586666666665</c:v>
                </c:pt>
                <c:pt idx="39">
                  <c:v>1.7716454293628807</c:v>
                </c:pt>
                <c:pt idx="40">
                  <c:v>2.5010790190735692</c:v>
                </c:pt>
                <c:pt idx="41">
                  <c:v>1.4714924863387975</c:v>
                </c:pt>
                <c:pt idx="42">
                  <c:v>2.3721439999999996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A03-4591-AD60-E8EBB46D96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58164488"/>
        <c:axId val="458154648"/>
      </c:scatterChart>
      <c:valAx>
        <c:axId val="4581644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i-FI" sz="1000" b="0" i="0" baseline="0">
                    <a:effectLst/>
                  </a:rPr>
                  <a:t>Undersown species AG biomass (tn/ha)</a:t>
                </a:r>
                <a:endParaRPr lang="fi-FI" sz="1000">
                  <a:effectLst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8154648"/>
        <c:crosses val="autoZero"/>
        <c:crossBetween val="midCat"/>
      </c:valAx>
      <c:valAx>
        <c:axId val="4581546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i-FI"/>
                  <a:t>Grain yield (tn/ha)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816448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'2019 vs. 2020'!$H$1:$H$2</c:f>
              <c:strCache>
                <c:ptCount val="2"/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270336832895888"/>
                  <c:y val="-0.1198067949839603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'2019 vs. 2020'!$G$3:$G$68</c:f>
              <c:numCache>
                <c:formatCode>0.00</c:formatCode>
                <c:ptCount val="66"/>
                <c:pt idx="0">
                  <c:v>1.7676355862068964</c:v>
                </c:pt>
                <c:pt idx="1">
                  <c:v>1.5709612000000004</c:v>
                </c:pt>
                <c:pt idx="2">
                  <c:v>1.7389253333333332</c:v>
                </c:pt>
                <c:pt idx="3">
                  <c:v>1.9318199999999999</c:v>
                </c:pt>
                <c:pt idx="4">
                  <c:v>2.0096892000000004</c:v>
                </c:pt>
                <c:pt idx="5">
                  <c:v>2.1669439333333336</c:v>
                </c:pt>
                <c:pt idx="6">
                  <c:v>2.1203541333333331</c:v>
                </c:pt>
                <c:pt idx="8">
                  <c:v>2.4133486</c:v>
                </c:pt>
                <c:pt idx="9">
                  <c:v>1.8689967457627119</c:v>
                </c:pt>
                <c:pt idx="10">
                  <c:v>1.756531512605042</c:v>
                </c:pt>
                <c:pt idx="11">
                  <c:v>1.4002687999999999</c:v>
                </c:pt>
                <c:pt idx="12">
                  <c:v>1.2916800000000002</c:v>
                </c:pt>
                <c:pt idx="13">
                  <c:v>1.4262666433566433</c:v>
                </c:pt>
                <c:pt idx="14">
                  <c:v>1.4202078431372549</c:v>
                </c:pt>
                <c:pt idx="15">
                  <c:v>1.6345545517241378</c:v>
                </c:pt>
                <c:pt idx="16">
                  <c:v>1.8540032000000002</c:v>
                </c:pt>
                <c:pt idx="17">
                  <c:v>1.8206206666666667</c:v>
                </c:pt>
                <c:pt idx="18">
                  <c:v>2.0471727333333329</c:v>
                </c:pt>
                <c:pt idx="19">
                  <c:v>2.0921603999999996</c:v>
                </c:pt>
                <c:pt idx="20">
                  <c:v>2.1412585999999996</c:v>
                </c:pt>
                <c:pt idx="21">
                  <c:v>2.1944234666666667</c:v>
                </c:pt>
                <c:pt idx="22">
                  <c:v>2.3456108666666666</c:v>
                </c:pt>
                <c:pt idx="23">
                  <c:v>2.0974065168539324</c:v>
                </c:pt>
                <c:pt idx="25">
                  <c:v>1.7139968727272725</c:v>
                </c:pt>
                <c:pt idx="26">
                  <c:v>1.2503717599999999</c:v>
                </c:pt>
                <c:pt idx="27">
                  <c:v>1.8272256727272727</c:v>
                </c:pt>
                <c:pt idx="28">
                  <c:v>1.6176988965517236</c:v>
                </c:pt>
                <c:pt idx="29">
                  <c:v>1.7230833333333335</c:v>
                </c:pt>
                <c:pt idx="30">
                  <c:v>1.4963618909090906</c:v>
                </c:pt>
                <c:pt idx="31">
                  <c:v>1.7948861538461542</c:v>
                </c:pt>
                <c:pt idx="32">
                  <c:v>1.8484778000000004</c:v>
                </c:pt>
                <c:pt idx="33">
                  <c:v>1.7981506666666667</c:v>
                </c:pt>
                <c:pt idx="34">
                  <c:v>1.9606106666666665</c:v>
                </c:pt>
                <c:pt idx="35">
                  <c:v>1.9852580666666668</c:v>
                </c:pt>
                <c:pt idx="36">
                  <c:v>2.0168107333333332</c:v>
                </c:pt>
                <c:pt idx="37">
                  <c:v>2.4118199999999996</c:v>
                </c:pt>
                <c:pt idx="38">
                  <c:v>2.1778992592592594</c:v>
                </c:pt>
                <c:pt idx="39">
                  <c:v>1.9161333333333332</c:v>
                </c:pt>
                <c:pt idx="40">
                  <c:v>1.9216595286195286</c:v>
                </c:pt>
                <c:pt idx="41">
                  <c:v>1.7459275200000002</c:v>
                </c:pt>
                <c:pt idx="42">
                  <c:v>2.0089676113360326</c:v>
                </c:pt>
                <c:pt idx="44">
                  <c:v>2.029962857142857</c:v>
                </c:pt>
                <c:pt idx="45">
                  <c:v>1.1909261157024793</c:v>
                </c:pt>
                <c:pt idx="46">
                  <c:v>1.4961460000000002</c:v>
                </c:pt>
                <c:pt idx="47">
                  <c:v>1.8694731999999996</c:v>
                </c:pt>
                <c:pt idx="49">
                  <c:v>2.0047652</c:v>
                </c:pt>
                <c:pt idx="50">
                  <c:v>2.0179257333333331</c:v>
                </c:pt>
                <c:pt idx="51">
                  <c:v>1.9775735416666664</c:v>
                </c:pt>
                <c:pt idx="52">
                  <c:v>1.9749652000000002</c:v>
                </c:pt>
                <c:pt idx="53">
                  <c:v>2.3922982130584187</c:v>
                </c:pt>
                <c:pt idx="54">
                  <c:v>2.1832200000000004</c:v>
                </c:pt>
                <c:pt idx="55">
                  <c:v>1.8901963636363639</c:v>
                </c:pt>
                <c:pt idx="56">
                  <c:v>1.5426157500000002</c:v>
                </c:pt>
                <c:pt idx="57">
                  <c:v>2.4284420300751877</c:v>
                </c:pt>
                <c:pt idx="58">
                  <c:v>1.9052708391608388</c:v>
                </c:pt>
                <c:pt idx="59">
                  <c:v>2.0742552083333332</c:v>
                </c:pt>
              </c:numCache>
            </c:numRef>
          </c:xVal>
          <c:yVal>
            <c:numRef>
              <c:f>'2019 vs. 2020'!$H$3:$H$68</c:f>
              <c:numCache>
                <c:formatCode>0.00</c:formatCode>
                <c:ptCount val="66"/>
                <c:pt idx="0">
                  <c:v>2.6268559556786704</c:v>
                </c:pt>
                <c:pt idx="1">
                  <c:v>1.664768</c:v>
                </c:pt>
                <c:pt idx="2">
                  <c:v>2.4158362738179253</c:v>
                </c:pt>
                <c:pt idx="3">
                  <c:v>1.7650656396517082</c:v>
                </c:pt>
                <c:pt idx="4">
                  <c:v>2.323348666666667</c:v>
                </c:pt>
                <c:pt idx="5">
                  <c:v>2.2189538043478261</c:v>
                </c:pt>
                <c:pt idx="6">
                  <c:v>2.5010790190735692</c:v>
                </c:pt>
                <c:pt idx="8">
                  <c:v>2.6801500000000003</c:v>
                </c:pt>
                <c:pt idx="9">
                  <c:v>1.6657426666666666</c:v>
                </c:pt>
                <c:pt idx="10">
                  <c:v>1.5271158357771262</c:v>
                </c:pt>
                <c:pt idx="11">
                  <c:v>2.2736766666666668</c:v>
                </c:pt>
                <c:pt idx="12">
                  <c:v>1.8875360000000003</c:v>
                </c:pt>
                <c:pt idx="13">
                  <c:v>0.33442052744119749</c:v>
                </c:pt>
                <c:pt idx="14">
                  <c:v>0.19548799999999997</c:v>
                </c:pt>
                <c:pt idx="15">
                  <c:v>2.7095457063711912</c:v>
                </c:pt>
                <c:pt idx="16">
                  <c:v>3.1411626666666668</c:v>
                </c:pt>
                <c:pt idx="17">
                  <c:v>1.8589279999999999</c:v>
                </c:pt>
                <c:pt idx="18">
                  <c:v>2.8239322512350036</c:v>
                </c:pt>
                <c:pt idx="19">
                  <c:v>2.773072453861928</c:v>
                </c:pt>
                <c:pt idx="20">
                  <c:v>2.3953319209039545</c:v>
                </c:pt>
                <c:pt idx="21">
                  <c:v>1.7716454293628807</c:v>
                </c:pt>
                <c:pt idx="22">
                  <c:v>2.4459829351535833</c:v>
                </c:pt>
                <c:pt idx="23">
                  <c:v>2.9862608695652169</c:v>
                </c:pt>
                <c:pt idx="25">
                  <c:v>1.7419245283018869</c:v>
                </c:pt>
                <c:pt idx="26">
                  <c:v>1.8954362745098037</c:v>
                </c:pt>
                <c:pt idx="27">
                  <c:v>2.3721439999999996</c:v>
                </c:pt>
                <c:pt idx="28">
                  <c:v>1.4714924863387975</c:v>
                </c:pt>
                <c:pt idx="29">
                  <c:v>1.1051386666666667</c:v>
                </c:pt>
                <c:pt idx="30">
                  <c:v>2.7282893333333331</c:v>
                </c:pt>
                <c:pt idx="31">
                  <c:v>2.0750762771168652</c:v>
                </c:pt>
                <c:pt idx="32">
                  <c:v>2.7388457142857141</c:v>
                </c:pt>
                <c:pt idx="33">
                  <c:v>2.3055226666666666</c:v>
                </c:pt>
                <c:pt idx="34">
                  <c:v>2.7969780000000006</c:v>
                </c:pt>
                <c:pt idx="35">
                  <c:v>2.9241433333333333</c:v>
                </c:pt>
                <c:pt idx="36">
                  <c:v>2.3990399999999998</c:v>
                </c:pt>
                <c:pt idx="37">
                  <c:v>1.9072626666666668</c:v>
                </c:pt>
                <c:pt idx="38">
                  <c:v>2.1288586666666665</c:v>
                </c:pt>
                <c:pt idx="39">
                  <c:v>2.1623933823529411</c:v>
                </c:pt>
                <c:pt idx="40">
                  <c:v>1.585004056795132</c:v>
                </c:pt>
                <c:pt idx="41">
                  <c:v>2.3307536332179928</c:v>
                </c:pt>
                <c:pt idx="42">
                  <c:v>2.5529299999999999</c:v>
                </c:pt>
                <c:pt idx="44">
                  <c:v>2.268865714285714</c:v>
                </c:pt>
                <c:pt idx="45">
                  <c:v>2.6709428571428573</c:v>
                </c:pt>
                <c:pt idx="46">
                  <c:v>2.7619573333333327</c:v>
                </c:pt>
                <c:pt idx="47">
                  <c:v>2.8934921540656204</c:v>
                </c:pt>
                <c:pt idx="49">
                  <c:v>2.4498939999999996</c:v>
                </c:pt>
                <c:pt idx="50">
                  <c:v>2.4031151430565245</c:v>
                </c:pt>
                <c:pt idx="51">
                  <c:v>2.9258100000000002</c:v>
                </c:pt>
                <c:pt idx="52">
                  <c:v>2.5916549295774649</c:v>
                </c:pt>
                <c:pt idx="53">
                  <c:v>2.2937820000000002</c:v>
                </c:pt>
                <c:pt idx="54">
                  <c:v>2.33988</c:v>
                </c:pt>
                <c:pt idx="55">
                  <c:v>2.1621750000000004</c:v>
                </c:pt>
                <c:pt idx="56">
                  <c:v>2.3842800000000004</c:v>
                </c:pt>
                <c:pt idx="57">
                  <c:v>2.6685013333333334</c:v>
                </c:pt>
                <c:pt idx="58">
                  <c:v>2.3775812080536913</c:v>
                </c:pt>
                <c:pt idx="59">
                  <c:v>2.3576280000000001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62F-4F36-86ED-E3BC2A1A7A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13855056"/>
        <c:axId val="713857352"/>
      </c:scatterChart>
      <c:valAx>
        <c:axId val="7138550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3857352"/>
        <c:crosses val="autoZero"/>
        <c:crossBetween val="midCat"/>
      </c:valAx>
      <c:valAx>
        <c:axId val="7138573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38550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'2019 vs. 2020'!$R$2</c:f>
              <c:strCache>
                <c:ptCount val="1"/>
                <c:pt idx="0">
                  <c:v>Yield 2019 tn/ha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'2019 vs. 2020'!$S$3:$S$8</c:f>
                <c:numCache>
                  <c:formatCode>General</c:formatCode>
                  <c:ptCount val="6"/>
                  <c:pt idx="0">
                    <c:v>0.21704512085174238</c:v>
                  </c:pt>
                  <c:pt idx="1">
                    <c:v>0.4653770550318464</c:v>
                  </c:pt>
                  <c:pt idx="2">
                    <c:v>0.25578740510562897</c:v>
                  </c:pt>
                  <c:pt idx="3">
                    <c:v>0.25785555872883131</c:v>
                  </c:pt>
                  <c:pt idx="4">
                    <c:v>0.23779071458488543</c:v>
                  </c:pt>
                  <c:pt idx="5">
                    <c:v>0.5083412280875117</c:v>
                  </c:pt>
                </c:numCache>
              </c:numRef>
            </c:plus>
            <c:minus>
              <c:numRef>
                <c:f>'2019 vs. 2020'!$S$3:$S$8</c:f>
                <c:numCache>
                  <c:formatCode>General</c:formatCode>
                  <c:ptCount val="6"/>
                  <c:pt idx="0">
                    <c:v>0.21704512085174238</c:v>
                  </c:pt>
                  <c:pt idx="1">
                    <c:v>0.4653770550318464</c:v>
                  </c:pt>
                  <c:pt idx="2">
                    <c:v>0.25578740510562897</c:v>
                  </c:pt>
                  <c:pt idx="3">
                    <c:v>0.25785555872883131</c:v>
                  </c:pt>
                  <c:pt idx="4">
                    <c:v>0.23779071458488543</c:v>
                  </c:pt>
                  <c:pt idx="5">
                    <c:v>0.5083412280875117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'2019 vs. 2020'!$Q$3:$Q$8</c:f>
              <c:strCache>
                <c:ptCount val="6"/>
                <c:pt idx="0">
                  <c:v>D0</c:v>
                </c:pt>
                <c:pt idx="1">
                  <c:v>D0H</c:v>
                </c:pt>
                <c:pt idx="2">
                  <c:v>D1</c:v>
                </c:pt>
                <c:pt idx="3">
                  <c:v>D2</c:v>
                </c:pt>
                <c:pt idx="4">
                  <c:v>D4</c:v>
                </c:pt>
                <c:pt idx="5">
                  <c:v>D8</c:v>
                </c:pt>
              </c:strCache>
            </c:strRef>
          </c:cat>
          <c:val>
            <c:numRef>
              <c:f>'2019 vs. 2020'!$R$3:$R$8</c:f>
              <c:numCache>
                <c:formatCode>General</c:formatCode>
                <c:ptCount val="6"/>
                <c:pt idx="0">
                  <c:v>2.1233587680493065</c:v>
                </c:pt>
                <c:pt idx="1">
                  <c:v>1.7947689802460696</c:v>
                </c:pt>
                <c:pt idx="2">
                  <c:v>1.8749760009973571</c:v>
                </c:pt>
                <c:pt idx="3">
                  <c:v>1.7825210055039729</c:v>
                </c:pt>
                <c:pt idx="4">
                  <c:v>1.86788983225357</c:v>
                </c:pt>
                <c:pt idx="5">
                  <c:v>1.7765743532973324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FD1-4760-8B84-93DECF0FE3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95115784"/>
        <c:axId val="595116112"/>
      </c:barChart>
      <c:catAx>
        <c:axId val="595115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5116112"/>
        <c:crosses val="autoZero"/>
        <c:auto val="1"/>
        <c:lblAlgn val="ctr"/>
        <c:lblOffset val="100"/>
        <c:noMultiLvlLbl val="0"/>
      </c:catAx>
      <c:valAx>
        <c:axId val="595116112"/>
        <c:scaling>
          <c:orientation val="minMax"/>
          <c:max val="3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Yield (tn/ha)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51157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i-FI"/>
              <a:t>Undersown biomass vs Yield in D0 vs D1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1"/>
          <c:order val="1"/>
          <c:tx>
            <c:strRef>
              <c:f>'More figures'!$C$1</c:f>
              <c:strCache>
                <c:ptCount val="1"/>
                <c:pt idx="0">
                  <c:v>Undersown species + weeds tn/ha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strRef>
              <c:f>'More figures'!$A$2:$A$46</c:f>
              <c:strCache>
                <c:ptCount val="45"/>
                <c:pt idx="0">
                  <c:v>D0</c:v>
                </c:pt>
                <c:pt idx="1">
                  <c:v>D0</c:v>
                </c:pt>
                <c:pt idx="2">
                  <c:v>D0</c:v>
                </c:pt>
                <c:pt idx="3">
                  <c:v>D0</c:v>
                </c:pt>
                <c:pt idx="4">
                  <c:v>D0</c:v>
                </c:pt>
                <c:pt idx="5">
                  <c:v>D0</c:v>
                </c:pt>
                <c:pt idx="6">
                  <c:v>D0</c:v>
                </c:pt>
                <c:pt idx="7">
                  <c:v>D0</c:v>
                </c:pt>
                <c:pt idx="9">
                  <c:v>D0H</c:v>
                </c:pt>
                <c:pt idx="10">
                  <c:v>D0H</c:v>
                </c:pt>
                <c:pt idx="11">
                  <c:v>D0H</c:v>
                </c:pt>
                <c:pt idx="12">
                  <c:v>D0H</c:v>
                </c:pt>
                <c:pt idx="14">
                  <c:v>D1=IR</c:v>
                </c:pt>
                <c:pt idx="15">
                  <c:v>D1=IR</c:v>
                </c:pt>
                <c:pt idx="16">
                  <c:v>D1=IR</c:v>
                </c:pt>
                <c:pt idx="18">
                  <c:v>D1=WC</c:v>
                </c:pt>
                <c:pt idx="19">
                  <c:v>D1=WC</c:v>
                </c:pt>
                <c:pt idx="20">
                  <c:v>D1=WC</c:v>
                </c:pt>
                <c:pt idx="22">
                  <c:v>D1=AC</c:v>
                </c:pt>
                <c:pt idx="23">
                  <c:v>D1=AC</c:v>
                </c:pt>
                <c:pt idx="24">
                  <c:v>D1=AC</c:v>
                </c:pt>
                <c:pt idx="26">
                  <c:v>D1=TG</c:v>
                </c:pt>
                <c:pt idx="27">
                  <c:v>D1=TG</c:v>
                </c:pt>
                <c:pt idx="28">
                  <c:v>D1=TG</c:v>
                </c:pt>
                <c:pt idx="30">
                  <c:v>D1=RC</c:v>
                </c:pt>
                <c:pt idx="31">
                  <c:v>D1=RC</c:v>
                </c:pt>
                <c:pt idx="32">
                  <c:v>D1=RC</c:v>
                </c:pt>
                <c:pt idx="34">
                  <c:v>D1=AA</c:v>
                </c:pt>
                <c:pt idx="35">
                  <c:v>D1=AA</c:v>
                </c:pt>
                <c:pt idx="36">
                  <c:v>D1=AA</c:v>
                </c:pt>
                <c:pt idx="38">
                  <c:v>D1=FA</c:v>
                </c:pt>
                <c:pt idx="39">
                  <c:v>D1=FA</c:v>
                </c:pt>
                <c:pt idx="40">
                  <c:v>D1=FA</c:v>
                </c:pt>
                <c:pt idx="42">
                  <c:v>D1=CI</c:v>
                </c:pt>
                <c:pt idx="43">
                  <c:v>D1=CI</c:v>
                </c:pt>
                <c:pt idx="44">
                  <c:v>D1=CI</c:v>
                </c:pt>
              </c:strCache>
            </c:strRef>
          </c:xVal>
          <c:yVal>
            <c:numRef>
              <c:f>'More figures'!$C$2:$C$46</c:f>
              <c:numCache>
                <c:formatCode>General</c:formatCode>
                <c:ptCount val="45"/>
                <c:pt idx="0">
                  <c:v>0.52239999999999998</c:v>
                </c:pt>
                <c:pt idx="1">
                  <c:v>0.35720000000000002</c:v>
                </c:pt>
                <c:pt idx="2">
                  <c:v>0.3196</c:v>
                </c:pt>
                <c:pt idx="3">
                  <c:v>0.54559999999999997</c:v>
                </c:pt>
                <c:pt idx="4">
                  <c:v>0.27560000000000001</c:v>
                </c:pt>
                <c:pt idx="5">
                  <c:v>0.72560000000000002</c:v>
                </c:pt>
                <c:pt idx="6">
                  <c:v>0.24560000000000001</c:v>
                </c:pt>
                <c:pt idx="7">
                  <c:v>0.34760000000000002</c:v>
                </c:pt>
                <c:pt idx="9">
                  <c:v>4.24E-2</c:v>
                </c:pt>
                <c:pt idx="10">
                  <c:v>1.2800000000000001E-2</c:v>
                </c:pt>
                <c:pt idx="11">
                  <c:v>3.2400000000000005E-2</c:v>
                </c:pt>
                <c:pt idx="12">
                  <c:v>7.8799999999999995E-2</c:v>
                </c:pt>
                <c:pt idx="14">
                  <c:v>5.3304</c:v>
                </c:pt>
                <c:pt idx="15">
                  <c:v>0.3528</c:v>
                </c:pt>
                <c:pt idx="16">
                  <c:v>0.53639999999999999</c:v>
                </c:pt>
                <c:pt idx="18">
                  <c:v>1.0831999999999999</c:v>
                </c:pt>
                <c:pt idx="19">
                  <c:v>0.66879999999999995</c:v>
                </c:pt>
                <c:pt idx="20">
                  <c:v>0.88639999999999997</c:v>
                </c:pt>
                <c:pt idx="22">
                  <c:v>2.4287999999999998</c:v>
                </c:pt>
                <c:pt idx="23">
                  <c:v>0.36919999999999997</c:v>
                </c:pt>
                <c:pt idx="24">
                  <c:v>1.8839999999999999</c:v>
                </c:pt>
                <c:pt idx="26">
                  <c:v>3.3148</c:v>
                </c:pt>
                <c:pt idx="27">
                  <c:v>2.0344000000000002</c:v>
                </c:pt>
                <c:pt idx="28">
                  <c:v>0.28399999999999997</c:v>
                </c:pt>
                <c:pt idx="30">
                  <c:v>1.9144000000000001</c:v>
                </c:pt>
                <c:pt idx="31">
                  <c:v>2.738</c:v>
                </c:pt>
                <c:pt idx="32">
                  <c:v>2.3816000000000002</c:v>
                </c:pt>
                <c:pt idx="34">
                  <c:v>10.516400000000003</c:v>
                </c:pt>
                <c:pt idx="35">
                  <c:v>3.1375999999999999</c:v>
                </c:pt>
                <c:pt idx="36">
                  <c:v>4.8592000000000004</c:v>
                </c:pt>
                <c:pt idx="38">
                  <c:v>0.53920000000000001</c:v>
                </c:pt>
                <c:pt idx="39">
                  <c:v>0.48799999999999999</c:v>
                </c:pt>
                <c:pt idx="40">
                  <c:v>1.0464</c:v>
                </c:pt>
                <c:pt idx="42">
                  <c:v>3.3732000000000006</c:v>
                </c:pt>
                <c:pt idx="43">
                  <c:v>1.5187999999999999</c:v>
                </c:pt>
                <c:pt idx="44">
                  <c:v>3.3055999999999996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2103-40D8-84BF-8C4CB6E7BA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01599496"/>
        <c:axId val="501601792"/>
      </c:scatterChart>
      <c:scatterChart>
        <c:scatterStyle val="lineMarker"/>
        <c:varyColors val="0"/>
        <c:ser>
          <c:idx val="0"/>
          <c:order val="0"/>
          <c:tx>
            <c:strRef>
              <c:f>'More figures'!$E$1</c:f>
              <c:strCache>
                <c:ptCount val="1"/>
                <c:pt idx="0">
                  <c:v>Grain yield tn/ha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strRef>
              <c:f>'More figures'!$A$2:$A$46</c:f>
              <c:strCache>
                <c:ptCount val="45"/>
                <c:pt idx="0">
                  <c:v>D0</c:v>
                </c:pt>
                <c:pt idx="1">
                  <c:v>D0</c:v>
                </c:pt>
                <c:pt idx="2">
                  <c:v>D0</c:v>
                </c:pt>
                <c:pt idx="3">
                  <c:v>D0</c:v>
                </c:pt>
                <c:pt idx="4">
                  <c:v>D0</c:v>
                </c:pt>
                <c:pt idx="5">
                  <c:v>D0</c:v>
                </c:pt>
                <c:pt idx="6">
                  <c:v>D0</c:v>
                </c:pt>
                <c:pt idx="7">
                  <c:v>D0</c:v>
                </c:pt>
                <c:pt idx="9">
                  <c:v>D0H</c:v>
                </c:pt>
                <c:pt idx="10">
                  <c:v>D0H</c:v>
                </c:pt>
                <c:pt idx="11">
                  <c:v>D0H</c:v>
                </c:pt>
                <c:pt idx="12">
                  <c:v>D0H</c:v>
                </c:pt>
                <c:pt idx="14">
                  <c:v>D1=IR</c:v>
                </c:pt>
                <c:pt idx="15">
                  <c:v>D1=IR</c:v>
                </c:pt>
                <c:pt idx="16">
                  <c:v>D1=IR</c:v>
                </c:pt>
                <c:pt idx="18">
                  <c:v>D1=WC</c:v>
                </c:pt>
                <c:pt idx="19">
                  <c:v>D1=WC</c:v>
                </c:pt>
                <c:pt idx="20">
                  <c:v>D1=WC</c:v>
                </c:pt>
                <c:pt idx="22">
                  <c:v>D1=AC</c:v>
                </c:pt>
                <c:pt idx="23">
                  <c:v>D1=AC</c:v>
                </c:pt>
                <c:pt idx="24">
                  <c:v>D1=AC</c:v>
                </c:pt>
                <c:pt idx="26">
                  <c:v>D1=TG</c:v>
                </c:pt>
                <c:pt idx="27">
                  <c:v>D1=TG</c:v>
                </c:pt>
                <c:pt idx="28">
                  <c:v>D1=TG</c:v>
                </c:pt>
                <c:pt idx="30">
                  <c:v>D1=RC</c:v>
                </c:pt>
                <c:pt idx="31">
                  <c:v>D1=RC</c:v>
                </c:pt>
                <c:pt idx="32">
                  <c:v>D1=RC</c:v>
                </c:pt>
                <c:pt idx="34">
                  <c:v>D1=AA</c:v>
                </c:pt>
                <c:pt idx="35">
                  <c:v>D1=AA</c:v>
                </c:pt>
                <c:pt idx="36">
                  <c:v>D1=AA</c:v>
                </c:pt>
                <c:pt idx="38">
                  <c:v>D1=FA</c:v>
                </c:pt>
                <c:pt idx="39">
                  <c:v>D1=FA</c:v>
                </c:pt>
                <c:pt idx="40">
                  <c:v>D1=FA</c:v>
                </c:pt>
                <c:pt idx="42">
                  <c:v>D1=CI</c:v>
                </c:pt>
                <c:pt idx="43">
                  <c:v>D1=CI</c:v>
                </c:pt>
                <c:pt idx="44">
                  <c:v>D1=CI</c:v>
                </c:pt>
              </c:strCache>
            </c:strRef>
          </c:xVal>
          <c:yVal>
            <c:numRef>
              <c:f>'More figures'!$E$2:$E$46</c:f>
              <c:numCache>
                <c:formatCode>General</c:formatCode>
                <c:ptCount val="45"/>
                <c:pt idx="0">
                  <c:v>2.323348666666667</c:v>
                </c:pt>
                <c:pt idx="1">
                  <c:v>2.6801500000000003</c:v>
                </c:pt>
                <c:pt idx="2">
                  <c:v>2.773072453861928</c:v>
                </c:pt>
                <c:pt idx="3">
                  <c:v>2.3953319209039545</c:v>
                </c:pt>
                <c:pt idx="4">
                  <c:v>2.3307536332179928</c:v>
                </c:pt>
                <c:pt idx="5">
                  <c:v>2.5529299999999999</c:v>
                </c:pt>
                <c:pt idx="6">
                  <c:v>2.2937820000000002</c:v>
                </c:pt>
                <c:pt idx="7">
                  <c:v>2.33988</c:v>
                </c:pt>
                <c:pt idx="9">
                  <c:v>2.2736766666666668</c:v>
                </c:pt>
                <c:pt idx="10">
                  <c:v>3.1411626666666668</c:v>
                </c:pt>
                <c:pt idx="11">
                  <c:v>2.7282893333333331</c:v>
                </c:pt>
                <c:pt idx="12">
                  <c:v>2.6685013333333334</c:v>
                </c:pt>
                <c:pt idx="14">
                  <c:v>1.7650656396517082</c:v>
                </c:pt>
                <c:pt idx="15">
                  <c:v>2.3990399999999998</c:v>
                </c:pt>
                <c:pt idx="16">
                  <c:v>2.3842800000000004</c:v>
                </c:pt>
                <c:pt idx="18">
                  <c:v>2.2189538043478261</c:v>
                </c:pt>
                <c:pt idx="19">
                  <c:v>2.4459829351535833</c:v>
                </c:pt>
                <c:pt idx="20">
                  <c:v>2.8934921540656204</c:v>
                </c:pt>
                <c:pt idx="22">
                  <c:v>2.5010790190735692</c:v>
                </c:pt>
                <c:pt idx="23">
                  <c:v>2.8239322512350036</c:v>
                </c:pt>
                <c:pt idx="24">
                  <c:v>2.3576280000000001</c:v>
                </c:pt>
                <c:pt idx="26">
                  <c:v>1.5271158357771262</c:v>
                </c:pt>
                <c:pt idx="27">
                  <c:v>2.0750762771168652</c:v>
                </c:pt>
                <c:pt idx="28">
                  <c:v>2.7619573333333327</c:v>
                </c:pt>
                <c:pt idx="30">
                  <c:v>1.8875360000000003</c:v>
                </c:pt>
                <c:pt idx="31">
                  <c:v>2.3721439999999996</c:v>
                </c:pt>
                <c:pt idx="32">
                  <c:v>2.1288586666666665</c:v>
                </c:pt>
                <c:pt idx="34">
                  <c:v>0.19548799999999997</c:v>
                </c:pt>
                <c:pt idx="35">
                  <c:v>1.7419245283018869</c:v>
                </c:pt>
                <c:pt idx="36">
                  <c:v>1.585004056795132</c:v>
                </c:pt>
                <c:pt idx="38">
                  <c:v>2.9862608695652169</c:v>
                </c:pt>
                <c:pt idx="39">
                  <c:v>2.9241433333333333</c:v>
                </c:pt>
                <c:pt idx="40">
                  <c:v>2.3775812080536913</c:v>
                </c:pt>
                <c:pt idx="42">
                  <c:v>1.1051386666666667</c:v>
                </c:pt>
                <c:pt idx="43">
                  <c:v>2.3055226666666666</c:v>
                </c:pt>
                <c:pt idx="44">
                  <c:v>2.5916549295774649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103-40D8-84BF-8C4CB6E7BA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53746928"/>
        <c:axId val="353745944"/>
      </c:scatterChart>
      <c:valAx>
        <c:axId val="5015994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1601792"/>
        <c:crosses val="autoZero"/>
        <c:crossBetween val="midCat"/>
      </c:valAx>
      <c:valAx>
        <c:axId val="501601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Undersown species and weed AG biomass (tn/ha)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1599496"/>
        <c:crosses val="autoZero"/>
        <c:crossBetween val="midCat"/>
      </c:valAx>
      <c:valAx>
        <c:axId val="353745944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Grain yield (tn/ha)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3746928"/>
        <c:crosses val="max"/>
        <c:crossBetween val="midCat"/>
      </c:valAx>
      <c:valAx>
        <c:axId val="353746928"/>
        <c:scaling>
          <c:orientation val="minMax"/>
        </c:scaling>
        <c:delete val="1"/>
        <c:axPos val="b"/>
        <c:majorTickMark val="out"/>
        <c:minorTickMark val="none"/>
        <c:tickLblPos val="nextTo"/>
        <c:crossAx val="3537459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Yield 2020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'More figs 2 '!$Y$2:$Y$11</c:f>
                <c:numCache>
                  <c:formatCode>General</c:formatCode>
                  <c:ptCount val="10"/>
                  <c:pt idx="0">
                    <c:v>0.18389557794938927</c:v>
                  </c:pt>
                  <c:pt idx="1">
                    <c:v>0.35502803699713448</c:v>
                  </c:pt>
                  <c:pt idx="2">
                    <c:v>0.36183969084862527</c:v>
                  </c:pt>
                  <c:pt idx="3">
                    <c:v>0.34322216140708411</c:v>
                  </c:pt>
                  <c:pt idx="4">
                    <c:v>0.23883469147444772</c:v>
                  </c:pt>
                  <c:pt idx="5">
                    <c:v>0.61872176767228959</c:v>
                  </c:pt>
                  <c:pt idx="6">
                    <c:v>0.24230466240053422</c:v>
                  </c:pt>
                  <c:pt idx="7">
                    <c:v>0.8511604669054077</c:v>
                  </c:pt>
                  <c:pt idx="8">
                    <c:v>0.33493274833303072</c:v>
                  </c:pt>
                  <c:pt idx="9">
                    <c:v>0.78872513370551933</c:v>
                  </c:pt>
                </c:numCache>
              </c:numRef>
            </c:plus>
            <c:minus>
              <c:numRef>
                <c:f>'More figs 2 '!$Y$2:$Y$11</c:f>
                <c:numCache>
                  <c:formatCode>General</c:formatCode>
                  <c:ptCount val="10"/>
                  <c:pt idx="0">
                    <c:v>0.18389557794938927</c:v>
                  </c:pt>
                  <c:pt idx="1">
                    <c:v>0.35502803699713448</c:v>
                  </c:pt>
                  <c:pt idx="2">
                    <c:v>0.36183969084862527</c:v>
                  </c:pt>
                  <c:pt idx="3">
                    <c:v>0.34322216140708411</c:v>
                  </c:pt>
                  <c:pt idx="4">
                    <c:v>0.23883469147444772</c:v>
                  </c:pt>
                  <c:pt idx="5">
                    <c:v>0.61872176767228959</c:v>
                  </c:pt>
                  <c:pt idx="6">
                    <c:v>0.24230466240053422</c:v>
                  </c:pt>
                  <c:pt idx="7">
                    <c:v>0.8511604669054077</c:v>
                  </c:pt>
                  <c:pt idx="8">
                    <c:v>0.33493274833303072</c:v>
                  </c:pt>
                  <c:pt idx="9">
                    <c:v>0.78872513370551933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'More figs 2 '!$Q$2:$Q$11</c:f>
              <c:strCache>
                <c:ptCount val="10"/>
                <c:pt idx="0">
                  <c:v>D0</c:v>
                </c:pt>
                <c:pt idx="1">
                  <c:v>D0H</c:v>
                </c:pt>
                <c:pt idx="2">
                  <c:v>D1=IR</c:v>
                </c:pt>
                <c:pt idx="3">
                  <c:v>D1=WC</c:v>
                </c:pt>
                <c:pt idx="4">
                  <c:v>D1=AC</c:v>
                </c:pt>
                <c:pt idx="5">
                  <c:v>D1=TG</c:v>
                </c:pt>
                <c:pt idx="6">
                  <c:v>D1=RC</c:v>
                </c:pt>
                <c:pt idx="7">
                  <c:v>D1=AA</c:v>
                </c:pt>
                <c:pt idx="8">
                  <c:v>D1=FA</c:v>
                </c:pt>
                <c:pt idx="9">
                  <c:v>D1=CI</c:v>
                </c:pt>
              </c:strCache>
            </c:strRef>
          </c:cat>
          <c:val>
            <c:numRef>
              <c:f>'More figs 2 '!$X$2:$X$11</c:f>
              <c:numCache>
                <c:formatCode>General</c:formatCode>
                <c:ptCount val="10"/>
                <c:pt idx="0">
                  <c:v>2.4611560843313178</c:v>
                </c:pt>
                <c:pt idx="1">
                  <c:v>2.7029074999999998</c:v>
                </c:pt>
                <c:pt idx="2">
                  <c:v>2.1827952132172359</c:v>
                </c:pt>
                <c:pt idx="3">
                  <c:v>2.5194762978556766</c:v>
                </c:pt>
                <c:pt idx="4">
                  <c:v>2.5608797567695243</c:v>
                </c:pt>
                <c:pt idx="5">
                  <c:v>2.1213831487424417</c:v>
                </c:pt>
                <c:pt idx="6">
                  <c:v>2.1295128888888883</c:v>
                </c:pt>
                <c:pt idx="7">
                  <c:v>1.1741388616990063</c:v>
                </c:pt>
                <c:pt idx="8">
                  <c:v>2.7626618036507473</c:v>
                </c:pt>
                <c:pt idx="9">
                  <c:v>2.0007720876369328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A93-49EA-B523-6B51A5D58B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60400480"/>
        <c:axId val="660402776"/>
      </c:barChart>
      <c:catAx>
        <c:axId val="6604004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0402776"/>
        <c:crosses val="autoZero"/>
        <c:auto val="1"/>
        <c:lblAlgn val="ctr"/>
        <c:lblOffset val="100"/>
        <c:noMultiLvlLbl val="0"/>
      </c:catAx>
      <c:valAx>
        <c:axId val="6604027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i-FI"/>
                  <a:t>Yield (tn/ha)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04004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Total</a:t>
            </a:r>
            <a:r>
              <a:rPr lang="en-US" baseline="0"/>
              <a:t> aboveground biomass</a:t>
            </a:r>
            <a:r>
              <a:rPr lang="en-US"/>
              <a:t> 2020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'More figs 2 '!$W$2:$W$11</c:f>
                <c:numCache>
                  <c:formatCode>General</c:formatCode>
                  <c:ptCount val="10"/>
                  <c:pt idx="0">
                    <c:v>1.0223993279116925</c:v>
                  </c:pt>
                  <c:pt idx="1">
                    <c:v>1.3746386482757309</c:v>
                  </c:pt>
                  <c:pt idx="2">
                    <c:v>1.0775146959554518</c:v>
                  </c:pt>
                  <c:pt idx="3">
                    <c:v>0.79682533426926949</c:v>
                  </c:pt>
                  <c:pt idx="4">
                    <c:v>1.3984016208991359</c:v>
                  </c:pt>
                  <c:pt idx="5">
                    <c:v>1.5264024283698414</c:v>
                  </c:pt>
                  <c:pt idx="6">
                    <c:v>0.27703891423408389</c:v>
                  </c:pt>
                  <c:pt idx="7">
                    <c:v>2.9474660303386075</c:v>
                  </c:pt>
                  <c:pt idx="8">
                    <c:v>1.053023380557141</c:v>
                  </c:pt>
                  <c:pt idx="9">
                    <c:v>2.6442857737645049</c:v>
                  </c:pt>
                </c:numCache>
              </c:numRef>
            </c:plus>
            <c:minus>
              <c:numRef>
                <c:f>'More figs 2 '!$W$2:$W$11</c:f>
                <c:numCache>
                  <c:formatCode>General</c:formatCode>
                  <c:ptCount val="10"/>
                  <c:pt idx="0">
                    <c:v>1.0223993279116925</c:v>
                  </c:pt>
                  <c:pt idx="1">
                    <c:v>1.3746386482757309</c:v>
                  </c:pt>
                  <c:pt idx="2">
                    <c:v>1.0775146959554518</c:v>
                  </c:pt>
                  <c:pt idx="3">
                    <c:v>0.79682533426926949</c:v>
                  </c:pt>
                  <c:pt idx="4">
                    <c:v>1.3984016208991359</c:v>
                  </c:pt>
                  <c:pt idx="5">
                    <c:v>1.5264024283698414</c:v>
                  </c:pt>
                  <c:pt idx="6">
                    <c:v>0.27703891423408389</c:v>
                  </c:pt>
                  <c:pt idx="7">
                    <c:v>2.9474660303386075</c:v>
                  </c:pt>
                  <c:pt idx="8">
                    <c:v>1.053023380557141</c:v>
                  </c:pt>
                  <c:pt idx="9">
                    <c:v>2.6442857737645049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'More figs 2 '!$Q$2:$Q$11</c:f>
              <c:strCache>
                <c:ptCount val="10"/>
                <c:pt idx="0">
                  <c:v>D0</c:v>
                </c:pt>
                <c:pt idx="1">
                  <c:v>D0H</c:v>
                </c:pt>
                <c:pt idx="2">
                  <c:v>D1=IR</c:v>
                </c:pt>
                <c:pt idx="3">
                  <c:v>D1=WC</c:v>
                </c:pt>
                <c:pt idx="4">
                  <c:v>D1=AC</c:v>
                </c:pt>
                <c:pt idx="5">
                  <c:v>D1=TG</c:v>
                </c:pt>
                <c:pt idx="6">
                  <c:v>D1=RC</c:v>
                </c:pt>
                <c:pt idx="7">
                  <c:v>D1=AA</c:v>
                </c:pt>
                <c:pt idx="8">
                  <c:v>D1=FA</c:v>
                </c:pt>
                <c:pt idx="9">
                  <c:v>D1=CI</c:v>
                </c:pt>
              </c:strCache>
            </c:strRef>
          </c:cat>
          <c:val>
            <c:numRef>
              <c:f>'More figs 2 '!$V$2:$V$11</c:f>
              <c:numCache>
                <c:formatCode>General</c:formatCode>
                <c:ptCount val="10"/>
                <c:pt idx="0">
                  <c:v>8.5366499999999998</c:v>
                </c:pt>
                <c:pt idx="1">
                  <c:v>8.2146000000000008</c:v>
                </c:pt>
                <c:pt idx="2">
                  <c:v>8.1416000000000004</c:v>
                </c:pt>
                <c:pt idx="3">
                  <c:v>8.7030666666666665</c:v>
                </c:pt>
                <c:pt idx="4">
                  <c:v>8.7225333333333328</c:v>
                </c:pt>
                <c:pt idx="5">
                  <c:v>8.3982666666666663</c:v>
                </c:pt>
                <c:pt idx="6">
                  <c:v>9.4647999999999985</c:v>
                </c:pt>
                <c:pt idx="7">
                  <c:v>9.9404000000000003</c:v>
                </c:pt>
                <c:pt idx="8">
                  <c:v>8.3620000000000001</c:v>
                </c:pt>
                <c:pt idx="9">
                  <c:v>11.013733333333333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7F4-4ED3-AC11-0816B3B2F2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60400480"/>
        <c:axId val="660402776"/>
      </c:barChart>
      <c:catAx>
        <c:axId val="6604004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0402776"/>
        <c:crosses val="autoZero"/>
        <c:auto val="1"/>
        <c:lblAlgn val="ctr"/>
        <c:lblOffset val="100"/>
        <c:noMultiLvlLbl val="0"/>
      </c:catAx>
      <c:valAx>
        <c:axId val="660402776"/>
        <c:scaling>
          <c:orientation val="minMax"/>
          <c:max val="12"/>
          <c:min val="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i-FI"/>
                  <a:t>Biomass (tn/ha)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04004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Relationship Id="rId5" Type="http://schemas.openxmlformats.org/officeDocument/2006/relationships/chart" Target="../charts/chart8.xml"/><Relationship Id="rId4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3.xml"/><Relationship Id="rId1" Type="http://schemas.openxmlformats.org/officeDocument/2006/relationships/chart" Target="../charts/chart1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876300</xdr:colOff>
      <xdr:row>13</xdr:row>
      <xdr:rowOff>180975</xdr:rowOff>
    </xdr:from>
    <xdr:to>
      <xdr:col>15</xdr:col>
      <xdr:colOff>200025</xdr:colOff>
      <xdr:row>28</xdr:row>
      <xdr:rowOff>66675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185737</xdr:colOff>
      <xdr:row>7</xdr:row>
      <xdr:rowOff>114300</xdr:rowOff>
    </xdr:from>
    <xdr:to>
      <xdr:col>22</xdr:col>
      <xdr:colOff>123825</xdr:colOff>
      <xdr:row>24</xdr:row>
      <xdr:rowOff>133350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373380</xdr:colOff>
      <xdr:row>9</xdr:row>
      <xdr:rowOff>80010</xdr:rowOff>
    </xdr:from>
    <xdr:to>
      <xdr:col>19</xdr:col>
      <xdr:colOff>388620</xdr:colOff>
      <xdr:row>27</xdr:row>
      <xdr:rowOff>99060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289560</xdr:colOff>
      <xdr:row>0</xdr:row>
      <xdr:rowOff>140970</xdr:rowOff>
    </xdr:from>
    <xdr:to>
      <xdr:col>21</xdr:col>
      <xdr:colOff>594360</xdr:colOff>
      <xdr:row>13</xdr:row>
      <xdr:rowOff>140970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487680</xdr:colOff>
      <xdr:row>0</xdr:row>
      <xdr:rowOff>30480</xdr:rowOff>
    </xdr:from>
    <xdr:to>
      <xdr:col>15</xdr:col>
      <xdr:colOff>327660</xdr:colOff>
      <xdr:row>14</xdr:row>
      <xdr:rowOff>30480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487680</xdr:colOff>
      <xdr:row>13</xdr:row>
      <xdr:rowOff>110490</xdr:rowOff>
    </xdr:from>
    <xdr:to>
      <xdr:col>15</xdr:col>
      <xdr:colOff>327660</xdr:colOff>
      <xdr:row>28</xdr:row>
      <xdr:rowOff>110490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502920</xdr:colOff>
      <xdr:row>24</xdr:row>
      <xdr:rowOff>87630</xdr:rowOff>
    </xdr:from>
    <xdr:to>
      <xdr:col>15</xdr:col>
      <xdr:colOff>342900</xdr:colOff>
      <xdr:row>39</xdr:row>
      <xdr:rowOff>87630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8</xdr:col>
      <xdr:colOff>525780</xdr:colOff>
      <xdr:row>36</xdr:row>
      <xdr:rowOff>26670</xdr:rowOff>
    </xdr:from>
    <xdr:to>
      <xdr:col>15</xdr:col>
      <xdr:colOff>365760</xdr:colOff>
      <xdr:row>51</xdr:row>
      <xdr:rowOff>26670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601980</xdr:colOff>
      <xdr:row>33</xdr:row>
      <xdr:rowOff>11430</xdr:rowOff>
    </xdr:from>
    <xdr:to>
      <xdr:col>9</xdr:col>
      <xdr:colOff>7620</xdr:colOff>
      <xdr:row>54</xdr:row>
      <xdr:rowOff>60960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556260</xdr:colOff>
      <xdr:row>7</xdr:row>
      <xdr:rowOff>22860</xdr:rowOff>
    </xdr:from>
    <xdr:to>
      <xdr:col>21</xdr:col>
      <xdr:colOff>144780</xdr:colOff>
      <xdr:row>23</xdr:row>
      <xdr:rowOff>125730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99060</xdr:colOff>
      <xdr:row>6</xdr:row>
      <xdr:rowOff>99060</xdr:rowOff>
    </xdr:from>
    <xdr:to>
      <xdr:col>26</xdr:col>
      <xdr:colOff>320040</xdr:colOff>
      <xdr:row>24</xdr:row>
      <xdr:rowOff>175260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0.08945</cdr:x>
      <cdr:y>0.92534</cdr:y>
    </cdr:from>
    <cdr:to>
      <cdr:x>0.91322</cdr:x>
      <cdr:y>0.99095</cdr:y>
    </cdr:to>
    <cdr:sp macro="" textlink="">
      <cdr:nvSpPr>
        <cdr:cNvPr id="21" name="Rectangle 20"/>
        <cdr:cNvSpPr/>
      </cdr:nvSpPr>
      <cdr:spPr>
        <a:xfrm xmlns:a="http://schemas.openxmlformats.org/drawingml/2006/main">
          <a:off x="510540" y="3116580"/>
          <a:ext cx="4701540" cy="220980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>
          <a:solidFill>
            <a:schemeClr val="bg1"/>
          </a:solidFill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fi-FI"/>
        </a:p>
      </cdr:txBody>
    </cdr:sp>
  </cdr:relSizeAnchor>
  <cdr:relSizeAnchor xmlns:cdr="http://schemas.openxmlformats.org/drawingml/2006/chartDrawing">
    <cdr:from>
      <cdr:x>0.24069</cdr:x>
      <cdr:y>0.91629</cdr:y>
    </cdr:from>
    <cdr:to>
      <cdr:x>0.33736</cdr:x>
      <cdr:y>1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373708" y="3086100"/>
          <a:ext cx="551714" cy="2819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i-FI" sz="1100"/>
            <a:t>DOH</a:t>
          </a:r>
        </a:p>
      </cdr:txBody>
    </cdr:sp>
  </cdr:relSizeAnchor>
  <cdr:relSizeAnchor xmlns:cdr="http://schemas.openxmlformats.org/drawingml/2006/chartDrawing">
    <cdr:from>
      <cdr:x>0.13804</cdr:x>
      <cdr:y>0.92081</cdr:y>
    </cdr:from>
    <cdr:to>
      <cdr:x>0.21304</cdr:x>
      <cdr:y>1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787832" y="3101340"/>
          <a:ext cx="428053" cy="2667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i-FI" sz="1100"/>
            <a:t>DO</a:t>
          </a:r>
        </a:p>
      </cdr:txBody>
    </cdr:sp>
  </cdr:relSizeAnchor>
  <cdr:relSizeAnchor xmlns:cdr="http://schemas.openxmlformats.org/drawingml/2006/chartDrawing">
    <cdr:from>
      <cdr:x>0.30771</cdr:x>
      <cdr:y>0.90045</cdr:y>
    </cdr:from>
    <cdr:to>
      <cdr:x>0.42104</cdr:x>
      <cdr:y>0.96154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1756212" y="3032760"/>
          <a:ext cx="646837" cy="2057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i-FI" sz="1100"/>
            <a:t>D1=IR</a:t>
          </a:r>
        </a:p>
      </cdr:txBody>
    </cdr:sp>
  </cdr:relSizeAnchor>
  <cdr:relSizeAnchor xmlns:cdr="http://schemas.openxmlformats.org/drawingml/2006/chartDrawing">
    <cdr:from>
      <cdr:x>0.36773</cdr:x>
      <cdr:y>0.93213</cdr:y>
    </cdr:from>
    <cdr:to>
      <cdr:x>0.46061</cdr:x>
      <cdr:y>0.99321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2098748" y="3139440"/>
          <a:ext cx="530120" cy="2057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i-FI" sz="1100"/>
            <a:t>D1=WC</a:t>
          </a:r>
        </a:p>
      </cdr:txBody>
    </cdr:sp>
  </cdr:relSizeAnchor>
  <cdr:relSizeAnchor xmlns:cdr="http://schemas.openxmlformats.org/drawingml/2006/chartDrawing">
    <cdr:from>
      <cdr:x>0.43663</cdr:x>
      <cdr:y>0.90045</cdr:y>
    </cdr:from>
    <cdr:to>
      <cdr:x>0.52336</cdr:x>
      <cdr:y>0.97611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2492011" y="3032760"/>
          <a:ext cx="495030" cy="25481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i-FI" sz="1100"/>
            <a:t>D1=AC</a:t>
          </a:r>
        </a:p>
      </cdr:txBody>
    </cdr:sp>
  </cdr:relSizeAnchor>
  <cdr:relSizeAnchor xmlns:cdr="http://schemas.openxmlformats.org/drawingml/2006/chartDrawing">
    <cdr:from>
      <cdr:x>0.49972</cdr:x>
      <cdr:y>0.93665</cdr:y>
    </cdr:from>
    <cdr:to>
      <cdr:x>0.59677</cdr:x>
      <cdr:y>0.99865</cdr:y>
    </cdr:to>
    <cdr:sp macro="" textlink="">
      <cdr:nvSpPr>
        <cdr:cNvPr id="7" name="TextBox 6"/>
        <cdr:cNvSpPr txBox="1"/>
      </cdr:nvSpPr>
      <cdr:spPr>
        <a:xfrm xmlns:a="http://schemas.openxmlformats.org/drawingml/2006/main">
          <a:off x="2852120" y="3154680"/>
          <a:ext cx="553881" cy="20880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i-FI" sz="1100"/>
            <a:t>D1=TG</a:t>
          </a:r>
        </a:p>
      </cdr:txBody>
    </cdr:sp>
  </cdr:relSizeAnchor>
  <cdr:relSizeAnchor xmlns:cdr="http://schemas.openxmlformats.org/drawingml/2006/chartDrawing">
    <cdr:from>
      <cdr:x>0.56035</cdr:x>
      <cdr:y>0.90353</cdr:y>
    </cdr:from>
    <cdr:to>
      <cdr:x>0.6588</cdr:x>
      <cdr:y>0.98759</cdr:y>
    </cdr:to>
    <cdr:sp macro="" textlink="">
      <cdr:nvSpPr>
        <cdr:cNvPr id="8" name="TextBox 7"/>
        <cdr:cNvSpPr txBox="1"/>
      </cdr:nvSpPr>
      <cdr:spPr>
        <a:xfrm xmlns:a="http://schemas.openxmlformats.org/drawingml/2006/main">
          <a:off x="3198106" y="3043140"/>
          <a:ext cx="561909" cy="28309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i-FI" sz="1100"/>
            <a:t>D1=RC</a:t>
          </a:r>
        </a:p>
      </cdr:txBody>
    </cdr:sp>
  </cdr:relSizeAnchor>
  <cdr:relSizeAnchor xmlns:cdr="http://schemas.openxmlformats.org/drawingml/2006/chartDrawing">
    <cdr:from>
      <cdr:x>0.62216</cdr:x>
      <cdr:y>0.93439</cdr:y>
    </cdr:from>
    <cdr:to>
      <cdr:x>0.73186</cdr:x>
      <cdr:y>1</cdr:y>
    </cdr:to>
    <cdr:sp macro="" textlink="">
      <cdr:nvSpPr>
        <cdr:cNvPr id="9" name="TextBox 8"/>
        <cdr:cNvSpPr txBox="1"/>
      </cdr:nvSpPr>
      <cdr:spPr>
        <a:xfrm xmlns:a="http://schemas.openxmlformats.org/drawingml/2006/main">
          <a:off x="3550899" y="3147060"/>
          <a:ext cx="626126" cy="2209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i-FI" sz="1100"/>
            <a:t>D1=AA</a:t>
          </a:r>
        </a:p>
      </cdr:txBody>
    </cdr:sp>
  </cdr:relSizeAnchor>
  <cdr:relSizeAnchor xmlns:cdr="http://schemas.openxmlformats.org/drawingml/2006/chartDrawing">
    <cdr:from>
      <cdr:x>0.68629</cdr:x>
      <cdr:y>0.89977</cdr:y>
    </cdr:from>
    <cdr:to>
      <cdr:x>0.79318</cdr:x>
      <cdr:y>0.97641</cdr:y>
    </cdr:to>
    <cdr:sp macro="" textlink="">
      <cdr:nvSpPr>
        <cdr:cNvPr id="10" name="TextBox 9"/>
        <cdr:cNvSpPr txBox="1"/>
      </cdr:nvSpPr>
      <cdr:spPr>
        <a:xfrm xmlns:a="http://schemas.openxmlformats.org/drawingml/2006/main">
          <a:off x="3916894" y="3030471"/>
          <a:ext cx="610072" cy="25811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i-FI" sz="1100"/>
            <a:t>D1=FA</a:t>
          </a:r>
        </a:p>
      </cdr:txBody>
    </cdr:sp>
  </cdr:relSizeAnchor>
  <cdr:relSizeAnchor xmlns:cdr="http://schemas.openxmlformats.org/drawingml/2006/chartDrawing">
    <cdr:from>
      <cdr:x>0.74817</cdr:x>
      <cdr:y>0.93439</cdr:y>
    </cdr:from>
    <cdr:to>
      <cdr:x>0.8424</cdr:x>
      <cdr:y>1</cdr:y>
    </cdr:to>
    <cdr:sp macro="" textlink="">
      <cdr:nvSpPr>
        <cdr:cNvPr id="11" name="TextBox 10"/>
        <cdr:cNvSpPr txBox="1"/>
      </cdr:nvSpPr>
      <cdr:spPr>
        <a:xfrm xmlns:a="http://schemas.openxmlformats.org/drawingml/2006/main">
          <a:off x="4270094" y="3147060"/>
          <a:ext cx="537826" cy="2209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i-FI" sz="1100"/>
            <a:t>D1=CI</a:t>
          </a:r>
        </a:p>
      </cdr:txBody>
    </cdr:sp>
  </cdr:relSizeAnchor>
  <cdr:relSizeAnchor xmlns:cdr="http://schemas.openxmlformats.org/drawingml/2006/chartDrawing">
    <cdr:from>
      <cdr:x>0.10147</cdr:x>
      <cdr:y>0.14253</cdr:y>
    </cdr:from>
    <cdr:to>
      <cdr:x>0.24166</cdr:x>
      <cdr:y>0.91176</cdr:y>
    </cdr:to>
    <cdr:sp macro="" textlink="">
      <cdr:nvSpPr>
        <cdr:cNvPr id="12" name="Rectangle 11"/>
        <cdr:cNvSpPr/>
      </cdr:nvSpPr>
      <cdr:spPr>
        <a:xfrm xmlns:a="http://schemas.openxmlformats.org/drawingml/2006/main">
          <a:off x="579120" y="480060"/>
          <a:ext cx="800100" cy="2590800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fi-FI"/>
        </a:p>
      </cdr:txBody>
    </cdr:sp>
  </cdr:relSizeAnchor>
  <cdr:relSizeAnchor xmlns:cdr="http://schemas.openxmlformats.org/drawingml/2006/chartDrawing">
    <cdr:from>
      <cdr:x>0.31776</cdr:x>
      <cdr:y>0.14027</cdr:y>
    </cdr:from>
    <cdr:to>
      <cdr:x>0.38585</cdr:x>
      <cdr:y>0.91176</cdr:y>
    </cdr:to>
    <cdr:sp macro="" textlink="">
      <cdr:nvSpPr>
        <cdr:cNvPr id="13" name="Rectangle 12"/>
        <cdr:cNvSpPr/>
      </cdr:nvSpPr>
      <cdr:spPr>
        <a:xfrm xmlns:a="http://schemas.openxmlformats.org/drawingml/2006/main">
          <a:off x="1813560" y="472440"/>
          <a:ext cx="388620" cy="2598420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fi-FI"/>
        </a:p>
      </cdr:txBody>
    </cdr:sp>
  </cdr:relSizeAnchor>
  <cdr:relSizeAnchor xmlns:cdr="http://schemas.openxmlformats.org/drawingml/2006/chartDrawing">
    <cdr:from>
      <cdr:x>0.4486</cdr:x>
      <cdr:y>0.14027</cdr:y>
    </cdr:from>
    <cdr:to>
      <cdr:x>0.51802</cdr:x>
      <cdr:y>0.9095</cdr:y>
    </cdr:to>
    <cdr:sp macro="" textlink="">
      <cdr:nvSpPr>
        <cdr:cNvPr id="14" name="Rectangle 13"/>
        <cdr:cNvSpPr/>
      </cdr:nvSpPr>
      <cdr:spPr>
        <a:xfrm xmlns:a="http://schemas.openxmlformats.org/drawingml/2006/main">
          <a:off x="2560320" y="472440"/>
          <a:ext cx="396240" cy="2590800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fi-FI"/>
        </a:p>
      </cdr:txBody>
    </cdr:sp>
  </cdr:relSizeAnchor>
  <cdr:relSizeAnchor xmlns:cdr="http://schemas.openxmlformats.org/drawingml/2006/chartDrawing">
    <cdr:from>
      <cdr:x>0.57677</cdr:x>
      <cdr:y>0.13801</cdr:y>
    </cdr:from>
    <cdr:to>
      <cdr:x>0.63952</cdr:x>
      <cdr:y>0.91176</cdr:y>
    </cdr:to>
    <cdr:sp macro="" textlink="">
      <cdr:nvSpPr>
        <cdr:cNvPr id="15" name="Rectangle 14"/>
        <cdr:cNvSpPr/>
      </cdr:nvSpPr>
      <cdr:spPr>
        <a:xfrm xmlns:a="http://schemas.openxmlformats.org/drawingml/2006/main">
          <a:off x="3291840" y="464820"/>
          <a:ext cx="358140" cy="2606040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fi-FI"/>
        </a:p>
      </cdr:txBody>
    </cdr:sp>
  </cdr:relSizeAnchor>
  <cdr:relSizeAnchor xmlns:cdr="http://schemas.openxmlformats.org/drawingml/2006/chartDrawing">
    <cdr:from>
      <cdr:x>0.70227</cdr:x>
      <cdr:y>0.14027</cdr:y>
    </cdr:from>
    <cdr:to>
      <cdr:x>0.76636</cdr:x>
      <cdr:y>0.91403</cdr:y>
    </cdr:to>
    <cdr:sp macro="" textlink="">
      <cdr:nvSpPr>
        <cdr:cNvPr id="16" name="Rectangle 15"/>
        <cdr:cNvSpPr/>
      </cdr:nvSpPr>
      <cdr:spPr>
        <a:xfrm xmlns:a="http://schemas.openxmlformats.org/drawingml/2006/main">
          <a:off x="4008120" y="472440"/>
          <a:ext cx="365760" cy="2606040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fi-FI"/>
        </a:p>
      </cdr:txBody>
    </cdr:sp>
  </cdr:relSizeAnchor>
  <cdr:relSizeAnchor xmlns:cdr="http://schemas.openxmlformats.org/drawingml/2006/chartDrawing">
    <cdr:from>
      <cdr:x>0.10147</cdr:x>
      <cdr:y>0.3733</cdr:y>
    </cdr:from>
    <cdr:to>
      <cdr:x>0.89052</cdr:x>
      <cdr:y>0.3733</cdr:y>
    </cdr:to>
    <cdr:cxnSp macro="">
      <cdr:nvCxnSpPr>
        <cdr:cNvPr id="18" name="Straight Connector 17">
          <a:extLst xmlns:a="http://schemas.openxmlformats.org/drawingml/2006/main">
            <a:ext uri="{FF2B5EF4-FFF2-40B4-BE49-F238E27FC236}">
              <a16:creationId xmlns:a16="http://schemas.microsoft.com/office/drawing/2014/main" id="{6C8CEC2A-F3DD-442D-BF75-9D3BE9E067BA}"/>
            </a:ext>
          </a:extLst>
        </cdr:cNvPr>
        <cdr:cNvCxnSpPr/>
      </cdr:nvCxnSpPr>
      <cdr:spPr>
        <a:xfrm xmlns:a="http://schemas.openxmlformats.org/drawingml/2006/main" flipH="1">
          <a:off x="579120" y="1257300"/>
          <a:ext cx="4503420" cy="0"/>
        </a:xfrm>
        <a:prstGeom xmlns:a="http://schemas.openxmlformats.org/drawingml/2006/main" prst="line">
          <a:avLst/>
        </a:prstGeom>
        <a:ln xmlns:a="http://schemas.openxmlformats.org/drawingml/2006/main" w="12700">
          <a:solidFill>
            <a:srgbClr val="FF000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0.37517</cdr:x>
      <cdr:y>0.23982</cdr:y>
    </cdr:from>
    <cdr:to>
      <cdr:x>0.45794</cdr:x>
      <cdr:y>0.46606</cdr:y>
    </cdr:to>
    <cdr:sp macro="" textlink="">
      <cdr:nvSpPr>
        <cdr:cNvPr id="19" name="Oval 18"/>
        <cdr:cNvSpPr/>
      </cdr:nvSpPr>
      <cdr:spPr>
        <a:xfrm xmlns:a="http://schemas.openxmlformats.org/drawingml/2006/main">
          <a:off x="2141220" y="807720"/>
          <a:ext cx="472440" cy="762000"/>
        </a:xfrm>
        <a:prstGeom xmlns:a="http://schemas.openxmlformats.org/drawingml/2006/main" prst="ellipse">
          <a:avLst/>
        </a:prstGeom>
        <a:noFill xmlns:a="http://schemas.openxmlformats.org/drawingml/2006/main"/>
        <a:ln xmlns:a="http://schemas.openxmlformats.org/drawingml/2006/main">
          <a:solidFill>
            <a:srgbClr val="00B050"/>
          </a:solidFill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fi-FI"/>
        </a:p>
      </cdr:txBody>
    </cdr:sp>
  </cdr:relSizeAnchor>
  <cdr:relSizeAnchor xmlns:cdr="http://schemas.openxmlformats.org/drawingml/2006/chartDrawing">
    <cdr:from>
      <cdr:x>0.69693</cdr:x>
      <cdr:y>0.21493</cdr:y>
    </cdr:from>
    <cdr:to>
      <cdr:x>0.78104</cdr:x>
      <cdr:y>0.41855</cdr:y>
    </cdr:to>
    <cdr:sp macro="" textlink="">
      <cdr:nvSpPr>
        <cdr:cNvPr id="20" name="Oval 19"/>
        <cdr:cNvSpPr/>
      </cdr:nvSpPr>
      <cdr:spPr>
        <a:xfrm xmlns:a="http://schemas.openxmlformats.org/drawingml/2006/main">
          <a:off x="3977640" y="723900"/>
          <a:ext cx="480060" cy="685800"/>
        </a:xfrm>
        <a:prstGeom xmlns:a="http://schemas.openxmlformats.org/drawingml/2006/main" prst="ellipse">
          <a:avLst/>
        </a:prstGeom>
        <a:noFill xmlns:a="http://schemas.openxmlformats.org/drawingml/2006/main"/>
        <a:ln xmlns:a="http://schemas.openxmlformats.org/drawingml/2006/main">
          <a:solidFill>
            <a:srgbClr val="00B050"/>
          </a:solidFill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fi-FI"/>
        </a:p>
      </cdr:txBody>
    </cdr:sp>
  </cdr:relSizeAnchor>
  <cdr:relSizeAnchor xmlns:cdr="http://schemas.openxmlformats.org/drawingml/2006/chartDrawing">
    <cdr:from>
      <cdr:x>0.43881</cdr:x>
      <cdr:y>0.23002</cdr:y>
    </cdr:from>
    <cdr:to>
      <cdr:x>0.51891</cdr:x>
      <cdr:y>0.46531</cdr:y>
    </cdr:to>
    <cdr:sp macro="" textlink="">
      <cdr:nvSpPr>
        <cdr:cNvPr id="22" name="Oval 21"/>
        <cdr:cNvSpPr/>
      </cdr:nvSpPr>
      <cdr:spPr>
        <a:xfrm xmlns:a="http://schemas.openxmlformats.org/drawingml/2006/main">
          <a:off x="2504440" y="774700"/>
          <a:ext cx="457200" cy="792480"/>
        </a:xfrm>
        <a:prstGeom xmlns:a="http://schemas.openxmlformats.org/drawingml/2006/main" prst="ellipse">
          <a:avLst/>
        </a:prstGeom>
        <a:noFill xmlns:a="http://schemas.openxmlformats.org/drawingml/2006/main"/>
        <a:ln xmlns:a="http://schemas.openxmlformats.org/drawingml/2006/main">
          <a:solidFill>
            <a:srgbClr val="00B050"/>
          </a:solidFill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endParaRPr lang="fi-FI" sz="1100"/>
        </a:p>
      </cdr:txBody>
    </cdr:sp>
  </cdr:relSizeAnchor>
  <cdr:relSizeAnchor xmlns:cdr="http://schemas.openxmlformats.org/drawingml/2006/chartDrawing">
    <cdr:from>
      <cdr:x>0.10102</cdr:x>
      <cdr:y>0.33409</cdr:y>
    </cdr:from>
    <cdr:to>
      <cdr:x>0.89008</cdr:x>
      <cdr:y>0.41101</cdr:y>
    </cdr:to>
    <cdr:sp macro="" textlink="">
      <cdr:nvSpPr>
        <cdr:cNvPr id="23" name="Rectangle 22"/>
        <cdr:cNvSpPr/>
      </cdr:nvSpPr>
      <cdr:spPr>
        <a:xfrm xmlns:a="http://schemas.openxmlformats.org/drawingml/2006/main">
          <a:off x="576580" y="1125220"/>
          <a:ext cx="4503420" cy="25908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6350">
          <a:solidFill>
            <a:srgbClr val="FF0000"/>
          </a:solidFill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endParaRPr lang="fi-FI" sz="1100"/>
        </a:p>
      </cdr:txBody>
    </cdr:sp>
  </cdr:relSizeAnchor>
</c:userShapes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647700</xdr:colOff>
      <xdr:row>12</xdr:row>
      <xdr:rowOff>129540</xdr:rowOff>
    </xdr:from>
    <xdr:to>
      <xdr:col>20</xdr:col>
      <xdr:colOff>114300</xdr:colOff>
      <xdr:row>29</xdr:row>
      <xdr:rowOff>22860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21</xdr:col>
      <xdr:colOff>491067</xdr:colOff>
      <xdr:row>11</xdr:row>
      <xdr:rowOff>25399</xdr:rowOff>
    </xdr:from>
    <xdr:to>
      <xdr:col>29</xdr:col>
      <xdr:colOff>308187</xdr:colOff>
      <xdr:row>27</xdr:row>
      <xdr:rowOff>101600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0.73123</cdr:x>
      <cdr:y>0.37965</cdr:y>
    </cdr:from>
    <cdr:to>
      <cdr:x>0.78123</cdr:x>
      <cdr:y>0.46853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3432353" y="1139804"/>
          <a:ext cx="234696" cy="26686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i-FI" sz="1100"/>
            <a:t>b</a:t>
          </a:r>
        </a:p>
      </cdr:txBody>
    </cdr:sp>
  </cdr:relSizeAnchor>
  <cdr:relSizeAnchor xmlns:cdr="http://schemas.openxmlformats.org/drawingml/2006/chartDrawing">
    <cdr:from>
      <cdr:x>0.14394</cdr:x>
      <cdr:y>0.24219</cdr:y>
    </cdr:from>
    <cdr:to>
      <cdr:x>0.20061</cdr:x>
      <cdr:y>0.32275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675642" y="727130"/>
          <a:ext cx="265989" cy="2418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i-FI" sz="1100"/>
            <a:t>a</a:t>
          </a:r>
        </a:p>
      </cdr:txBody>
    </cdr:sp>
  </cdr:relSizeAnchor>
  <cdr:relSizeAnchor xmlns:cdr="http://schemas.openxmlformats.org/drawingml/2006/chartDrawing">
    <cdr:from>
      <cdr:x>0.22695</cdr:x>
      <cdr:y>0.16847</cdr:y>
    </cdr:from>
    <cdr:to>
      <cdr:x>0.27529</cdr:x>
      <cdr:y>0.2657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1065305" y="505809"/>
          <a:ext cx="226872" cy="29188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i-FI" sz="1100"/>
            <a:t>a</a:t>
          </a:r>
        </a:p>
      </cdr:txBody>
    </cdr:sp>
  </cdr:relSizeAnchor>
  <cdr:relSizeAnchor xmlns:cdr="http://schemas.openxmlformats.org/drawingml/2006/chartDrawing">
    <cdr:from>
      <cdr:x>0.30245</cdr:x>
      <cdr:y>0.2662</cdr:y>
    </cdr:from>
    <cdr:to>
      <cdr:x>0.35245</cdr:x>
      <cdr:y>0.36064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1419678" y="799203"/>
          <a:ext cx="234696" cy="28354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i-FI" sz="1100"/>
            <a:t>ab</a:t>
          </a:r>
        </a:p>
      </cdr:txBody>
    </cdr:sp>
  </cdr:relSizeAnchor>
  <cdr:relSizeAnchor xmlns:cdr="http://schemas.openxmlformats.org/drawingml/2006/chartDrawing">
    <cdr:from>
      <cdr:x>0.39848</cdr:x>
      <cdr:y>0.21035</cdr:y>
    </cdr:from>
    <cdr:to>
      <cdr:x>0.44848</cdr:x>
      <cdr:y>0.31035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1870411" y="631535"/>
          <a:ext cx="234696" cy="30022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i-FI" sz="1100"/>
            <a:t>a</a:t>
          </a:r>
        </a:p>
      </cdr:txBody>
    </cdr:sp>
  </cdr:relSizeAnchor>
  <cdr:relSizeAnchor xmlns:cdr="http://schemas.openxmlformats.org/drawingml/2006/chartDrawing">
    <cdr:from>
      <cdr:x>0.4782</cdr:x>
      <cdr:y>0.216</cdr:y>
    </cdr:from>
    <cdr:to>
      <cdr:x>0.52987</cdr:x>
      <cdr:y>0.316</cdr:y>
    </cdr:to>
    <cdr:sp macro="" textlink="">
      <cdr:nvSpPr>
        <cdr:cNvPr id="7" name="TextBox 6"/>
        <cdr:cNvSpPr txBox="1"/>
      </cdr:nvSpPr>
      <cdr:spPr>
        <a:xfrm xmlns:a="http://schemas.openxmlformats.org/drawingml/2006/main">
          <a:off x="2244649" y="648483"/>
          <a:ext cx="242519" cy="30022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i-FI" sz="1100"/>
            <a:t>a</a:t>
          </a:r>
        </a:p>
      </cdr:txBody>
    </cdr:sp>
  </cdr:relSizeAnchor>
  <cdr:relSizeAnchor xmlns:cdr="http://schemas.openxmlformats.org/drawingml/2006/chartDrawing">
    <cdr:from>
      <cdr:x>0.64119</cdr:x>
      <cdr:y>0.30067</cdr:y>
    </cdr:from>
    <cdr:to>
      <cdr:x>0.69119</cdr:x>
      <cdr:y>0.38956</cdr:y>
    </cdr:to>
    <cdr:sp macro="" textlink="">
      <cdr:nvSpPr>
        <cdr:cNvPr id="8" name="TextBox 7"/>
        <cdr:cNvSpPr txBox="1"/>
      </cdr:nvSpPr>
      <cdr:spPr>
        <a:xfrm xmlns:a="http://schemas.openxmlformats.org/drawingml/2006/main">
          <a:off x="3009697" y="902695"/>
          <a:ext cx="234696" cy="26686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i-FI" sz="1100"/>
            <a:t>ab</a:t>
          </a:r>
        </a:p>
      </cdr:txBody>
    </cdr:sp>
  </cdr:relSizeAnchor>
  <cdr:relSizeAnchor xmlns:cdr="http://schemas.openxmlformats.org/drawingml/2006/chartDrawing">
    <cdr:from>
      <cdr:x>0.81807</cdr:x>
      <cdr:y>0.16346</cdr:y>
    </cdr:from>
    <cdr:to>
      <cdr:x>0.87307</cdr:x>
      <cdr:y>0.26346</cdr:y>
    </cdr:to>
    <cdr:sp macro="" textlink="">
      <cdr:nvSpPr>
        <cdr:cNvPr id="9" name="TextBox 8"/>
        <cdr:cNvSpPr txBox="1"/>
      </cdr:nvSpPr>
      <cdr:spPr>
        <a:xfrm xmlns:a="http://schemas.openxmlformats.org/drawingml/2006/main">
          <a:off x="3839972" y="490749"/>
          <a:ext cx="258166" cy="30022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i-FI" sz="1100"/>
            <a:t>a</a:t>
          </a:r>
        </a:p>
      </cdr:txBody>
    </cdr:sp>
  </cdr:relSizeAnchor>
  <cdr:relSizeAnchor xmlns:cdr="http://schemas.openxmlformats.org/drawingml/2006/chartDrawing">
    <cdr:from>
      <cdr:x>0.89338</cdr:x>
      <cdr:y>0.21058</cdr:y>
    </cdr:from>
    <cdr:to>
      <cdr:x>0.94838</cdr:x>
      <cdr:y>0.31058</cdr:y>
    </cdr:to>
    <cdr:sp macro="" textlink="">
      <cdr:nvSpPr>
        <cdr:cNvPr id="10" name="TextBox 9"/>
        <cdr:cNvSpPr txBox="1"/>
      </cdr:nvSpPr>
      <cdr:spPr>
        <a:xfrm xmlns:a="http://schemas.openxmlformats.org/drawingml/2006/main">
          <a:off x="4193438" y="632227"/>
          <a:ext cx="258166" cy="30022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i-FI" sz="1100"/>
            <a:t>ab</a:t>
          </a:r>
        </a:p>
      </cdr:txBody>
    </cdr:sp>
  </cdr:relSizeAnchor>
  <cdr:relSizeAnchor xmlns:cdr="http://schemas.openxmlformats.org/drawingml/2006/chartDrawing">
    <cdr:from>
      <cdr:x>0.55543</cdr:x>
      <cdr:y>0.23099</cdr:y>
    </cdr:from>
    <cdr:to>
      <cdr:x>0.62543</cdr:x>
      <cdr:y>0.33099</cdr:y>
    </cdr:to>
    <cdr:sp macro="" textlink="">
      <cdr:nvSpPr>
        <cdr:cNvPr id="11" name="TextBox 10"/>
        <cdr:cNvSpPr txBox="1"/>
      </cdr:nvSpPr>
      <cdr:spPr>
        <a:xfrm xmlns:a="http://schemas.openxmlformats.org/drawingml/2006/main">
          <a:off x="2607158" y="693484"/>
          <a:ext cx="328574" cy="30022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i-FI" sz="1100"/>
            <a:t>ab</a:t>
          </a:r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0.72943</cdr:x>
      <cdr:y>0.24946</cdr:y>
    </cdr:from>
    <cdr:to>
      <cdr:x>0.77943</cdr:x>
      <cdr:y>0.33834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3423868" y="762454"/>
          <a:ext cx="234696" cy="2716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i-FI" sz="1100"/>
            <a:t>a</a:t>
          </a:r>
        </a:p>
      </cdr:txBody>
    </cdr:sp>
  </cdr:relSizeAnchor>
  <cdr:relSizeAnchor xmlns:cdr="http://schemas.openxmlformats.org/drawingml/2006/chartDrawing">
    <cdr:from>
      <cdr:x>0.13853</cdr:x>
      <cdr:y>0.2782</cdr:y>
    </cdr:from>
    <cdr:to>
      <cdr:x>0.1952</cdr:x>
      <cdr:y>0.35876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650243" y="850312"/>
          <a:ext cx="266004" cy="24622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i-FI" sz="1100"/>
            <a:t>a</a:t>
          </a:r>
        </a:p>
      </cdr:txBody>
    </cdr:sp>
  </cdr:relSizeAnchor>
  <cdr:relSizeAnchor xmlns:cdr="http://schemas.openxmlformats.org/drawingml/2006/chartDrawing">
    <cdr:from>
      <cdr:x>0.21973</cdr:x>
      <cdr:y>0.27373</cdr:y>
    </cdr:from>
    <cdr:to>
      <cdr:x>0.26807</cdr:x>
      <cdr:y>0.37096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1031418" y="836656"/>
          <a:ext cx="226904" cy="2971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i-FI" sz="1100"/>
            <a:t>a</a:t>
          </a:r>
        </a:p>
      </cdr:txBody>
    </cdr:sp>
  </cdr:relSizeAnchor>
  <cdr:relSizeAnchor xmlns:cdr="http://schemas.openxmlformats.org/drawingml/2006/chartDrawing">
    <cdr:from>
      <cdr:x>0.30786</cdr:x>
      <cdr:y>0.31329</cdr:y>
    </cdr:from>
    <cdr:to>
      <cdr:x>0.35786</cdr:x>
      <cdr:y>0.40773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1445076" y="957566"/>
          <a:ext cx="234696" cy="28865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i-FI" sz="1100"/>
            <a:t>a</a:t>
          </a:r>
        </a:p>
      </cdr:txBody>
    </cdr:sp>
  </cdr:relSizeAnchor>
  <cdr:relSizeAnchor xmlns:cdr="http://schemas.openxmlformats.org/drawingml/2006/chartDrawing">
    <cdr:from>
      <cdr:x>0.39126</cdr:x>
      <cdr:y>0.27406</cdr:y>
    </cdr:from>
    <cdr:to>
      <cdr:x>0.43831</cdr:x>
      <cdr:y>0.37406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1836566" y="837662"/>
          <a:ext cx="220833" cy="3056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i-FI" sz="1100"/>
            <a:t>a</a:t>
          </a:r>
        </a:p>
      </cdr:txBody>
    </cdr:sp>
  </cdr:relSizeAnchor>
  <cdr:relSizeAnchor xmlns:cdr="http://schemas.openxmlformats.org/drawingml/2006/chartDrawing">
    <cdr:from>
      <cdr:x>0.47459</cdr:x>
      <cdr:y>0.23262</cdr:y>
    </cdr:from>
    <cdr:to>
      <cdr:x>0.52626</cdr:x>
      <cdr:y>0.33262</cdr:y>
    </cdr:to>
    <cdr:sp macro="" textlink="">
      <cdr:nvSpPr>
        <cdr:cNvPr id="7" name="TextBox 6"/>
        <cdr:cNvSpPr txBox="1"/>
      </cdr:nvSpPr>
      <cdr:spPr>
        <a:xfrm xmlns:a="http://schemas.openxmlformats.org/drawingml/2006/main">
          <a:off x="2227700" y="710997"/>
          <a:ext cx="242534" cy="3056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i-FI" sz="1100"/>
            <a:t>a</a:t>
          </a:r>
        </a:p>
      </cdr:txBody>
    </cdr:sp>
  </cdr:relSizeAnchor>
  <cdr:relSizeAnchor xmlns:cdr="http://schemas.openxmlformats.org/drawingml/2006/chartDrawing">
    <cdr:from>
      <cdr:x>0.6466</cdr:x>
      <cdr:y>0.27574</cdr:y>
    </cdr:from>
    <cdr:to>
      <cdr:x>0.6966</cdr:x>
      <cdr:y>0.36463</cdr:y>
    </cdr:to>
    <cdr:sp macro="" textlink="">
      <cdr:nvSpPr>
        <cdr:cNvPr id="8" name="TextBox 7"/>
        <cdr:cNvSpPr txBox="1"/>
      </cdr:nvSpPr>
      <cdr:spPr>
        <a:xfrm xmlns:a="http://schemas.openxmlformats.org/drawingml/2006/main">
          <a:off x="3035095" y="842788"/>
          <a:ext cx="234696" cy="27168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i-FI" sz="1100"/>
            <a:t>a</a:t>
          </a:r>
        </a:p>
      </cdr:txBody>
    </cdr:sp>
  </cdr:relSizeAnchor>
  <cdr:relSizeAnchor xmlns:cdr="http://schemas.openxmlformats.org/drawingml/2006/chartDrawing">
    <cdr:from>
      <cdr:x>0.81446</cdr:x>
      <cdr:y>0.30196</cdr:y>
    </cdr:from>
    <cdr:to>
      <cdr:x>0.86946</cdr:x>
      <cdr:y>0.40196</cdr:y>
    </cdr:to>
    <cdr:sp macro="" textlink="">
      <cdr:nvSpPr>
        <cdr:cNvPr id="9" name="TextBox 8"/>
        <cdr:cNvSpPr txBox="1"/>
      </cdr:nvSpPr>
      <cdr:spPr>
        <a:xfrm xmlns:a="http://schemas.openxmlformats.org/drawingml/2006/main">
          <a:off x="3823022" y="922943"/>
          <a:ext cx="258166" cy="3056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i-FI" sz="1100"/>
            <a:t>a</a:t>
          </a:r>
        </a:p>
      </cdr:txBody>
    </cdr:sp>
  </cdr:relSizeAnchor>
  <cdr:relSizeAnchor xmlns:cdr="http://schemas.openxmlformats.org/drawingml/2006/chartDrawing">
    <cdr:from>
      <cdr:x>0.9006</cdr:x>
      <cdr:y>0.15241</cdr:y>
    </cdr:from>
    <cdr:to>
      <cdr:x>0.9556</cdr:x>
      <cdr:y>0.25241</cdr:y>
    </cdr:to>
    <cdr:sp macro="" textlink="">
      <cdr:nvSpPr>
        <cdr:cNvPr id="10" name="TextBox 9"/>
        <cdr:cNvSpPr txBox="1"/>
      </cdr:nvSpPr>
      <cdr:spPr>
        <a:xfrm xmlns:a="http://schemas.openxmlformats.org/drawingml/2006/main">
          <a:off x="4227321" y="465831"/>
          <a:ext cx="258166" cy="3056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i-FI" sz="1100"/>
            <a:t>a</a:t>
          </a:r>
        </a:p>
      </cdr:txBody>
    </cdr:sp>
  </cdr:relSizeAnchor>
  <cdr:relSizeAnchor xmlns:cdr="http://schemas.openxmlformats.org/drawingml/2006/chartDrawing">
    <cdr:from>
      <cdr:x>0.55723</cdr:x>
      <cdr:y>0.24761</cdr:y>
    </cdr:from>
    <cdr:to>
      <cdr:x>0.62723</cdr:x>
      <cdr:y>0.34761</cdr:y>
    </cdr:to>
    <cdr:sp macro="" textlink="">
      <cdr:nvSpPr>
        <cdr:cNvPr id="11" name="TextBox 10"/>
        <cdr:cNvSpPr txBox="1"/>
      </cdr:nvSpPr>
      <cdr:spPr>
        <a:xfrm xmlns:a="http://schemas.openxmlformats.org/drawingml/2006/main">
          <a:off x="2615611" y="756813"/>
          <a:ext cx="328574" cy="3056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i-FI" sz="1100"/>
            <a:t>a</a:t>
          </a:r>
        </a:p>
      </cdr:txBody>
    </cdr:sp>
  </cdr:relSizeAnchor>
  <cdr:relSizeAnchor xmlns:cdr="http://schemas.openxmlformats.org/drawingml/2006/chartDrawing">
    <cdr:from>
      <cdr:x>0.14971</cdr:x>
      <cdr:y>0.47645</cdr:y>
    </cdr:from>
    <cdr:to>
      <cdr:x>0.94156</cdr:x>
      <cdr:y>0.47922</cdr:y>
    </cdr:to>
    <cdr:cxnSp macro="">
      <cdr:nvCxnSpPr>
        <cdr:cNvPr id="13" name="Straight Connector 12">
          <a:extLst xmlns:a="http://schemas.openxmlformats.org/drawingml/2006/main">
            <a:ext uri="{FF2B5EF4-FFF2-40B4-BE49-F238E27FC236}">
              <a16:creationId xmlns:a16="http://schemas.microsoft.com/office/drawing/2014/main" id="{9ACD0918-CF25-41D0-A86F-54110A65E255}"/>
            </a:ext>
          </a:extLst>
        </cdr:cNvPr>
        <cdr:cNvCxnSpPr/>
      </cdr:nvCxnSpPr>
      <cdr:spPr>
        <a:xfrm xmlns:a="http://schemas.openxmlformats.org/drawingml/2006/main" flipV="1">
          <a:off x="702733" y="1456267"/>
          <a:ext cx="3716866" cy="8467"/>
        </a:xfrm>
        <a:prstGeom xmlns:a="http://schemas.openxmlformats.org/drawingml/2006/main" prst="line">
          <a:avLst/>
        </a:prstGeom>
        <a:ln xmlns:a="http://schemas.openxmlformats.org/drawingml/2006/main" w="12700">
          <a:solidFill>
            <a:srgbClr val="FF000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0.6259</cdr:x>
      <cdr:y>0.22161</cdr:y>
    </cdr:from>
    <cdr:to>
      <cdr:x>0.72691</cdr:x>
      <cdr:y>0.31025</cdr:y>
    </cdr:to>
    <cdr:sp macro="" textlink="">
      <cdr:nvSpPr>
        <cdr:cNvPr id="14" name="TextBox 13"/>
        <cdr:cNvSpPr txBox="1"/>
      </cdr:nvSpPr>
      <cdr:spPr>
        <a:xfrm xmlns:a="http://schemas.openxmlformats.org/drawingml/2006/main">
          <a:off x="2937933" y="677334"/>
          <a:ext cx="474133" cy="27093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i-FI" sz="1100"/>
            <a:t>+11%</a:t>
          </a:r>
        </a:p>
      </cdr:txBody>
    </cdr:sp>
  </cdr:relSizeAnchor>
  <cdr:relSizeAnchor xmlns:cdr="http://schemas.openxmlformats.org/drawingml/2006/chartDrawing">
    <cdr:from>
      <cdr:x>0.71248</cdr:x>
      <cdr:y>0.17175</cdr:y>
    </cdr:from>
    <cdr:to>
      <cdr:x>0.82431</cdr:x>
      <cdr:y>0.26039</cdr:y>
    </cdr:to>
    <cdr:sp macro="" textlink="">
      <cdr:nvSpPr>
        <cdr:cNvPr id="15" name="TextBox 14"/>
        <cdr:cNvSpPr txBox="1"/>
      </cdr:nvSpPr>
      <cdr:spPr>
        <a:xfrm xmlns:a="http://schemas.openxmlformats.org/drawingml/2006/main">
          <a:off x="3344333" y="524934"/>
          <a:ext cx="524933" cy="27093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i-FI" sz="1100"/>
            <a:t>+16%</a:t>
          </a:r>
        </a:p>
      </cdr:txBody>
    </cdr:sp>
  </cdr:relSizeAnchor>
  <cdr:relSizeAnchor xmlns:cdr="http://schemas.openxmlformats.org/drawingml/2006/chartDrawing">
    <cdr:from>
      <cdr:x>0.86652</cdr:x>
      <cdr:y>0.08033</cdr:y>
    </cdr:from>
    <cdr:to>
      <cdr:x>0.9632</cdr:x>
      <cdr:y>0.1662</cdr:y>
    </cdr:to>
    <cdr:sp macro="" textlink="">
      <cdr:nvSpPr>
        <cdr:cNvPr id="16" name="TextBox 15"/>
        <cdr:cNvSpPr txBox="1"/>
      </cdr:nvSpPr>
      <cdr:spPr>
        <a:xfrm xmlns:a="http://schemas.openxmlformats.org/drawingml/2006/main">
          <a:off x="4067387" y="245533"/>
          <a:ext cx="453812" cy="26246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i-FI" sz="1100"/>
            <a:t>+29%</a:t>
          </a:r>
        </a:p>
      </cdr:txBody>
    </cdr:sp>
  </cdr:relSizeAnchor>
</c:userShape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Lab_User" refreshedDate="44158.439566435183" createdVersion="6" refreshedVersion="5" minRefreshableVersion="3" recordCount="60" xr:uid="{00000000-000A-0000-FFFF-FFFF00000000}">
  <cacheSource type="worksheet">
    <worksheetSource ref="A1:E61" sheet="Yield_2020"/>
  </cacheSource>
  <cacheFields count="5">
    <cacheField name="Plot" numFmtId="0">
      <sharedItems containsSemiMixedTypes="0" containsString="0" containsNumber="1" containsInteger="1" minValue="1" maxValue="60"/>
    </cacheField>
    <cacheField name="Yield (g)" numFmtId="0">
      <sharedItems containsString="0" containsBlank="1" containsNumber="1" containsInteger="1" minValue="328" maxValue="5312"/>
    </cacheField>
    <cacheField name="moisture (%)" numFmtId="0">
      <sharedItems containsString="0" containsBlank="1" containsNumber="1" minValue="10.199999999999999" maxValue="12.1"/>
    </cacheField>
    <cacheField name="Treatment" numFmtId="0">
      <sharedItems/>
    </cacheField>
    <cacheField name="Under crops" numFmtId="0">
      <sharedItems containsBlank="1" count="30">
        <s v="AC WC"/>
        <s v="IR AC AA FA"/>
        <s v="IR TG"/>
        <s v="IR"/>
        <s v="Barley no herbicide"/>
        <s v="WC"/>
        <s v="AC"/>
        <m/>
        <s v="IR AA AC WC TG RC FA CI"/>
        <s v="TG"/>
        <s v="Barley herbicide"/>
        <s v="RC"/>
        <s v="AA RC"/>
        <s v="AA"/>
        <s v="FA CI"/>
        <s v="IR TG AA FA"/>
        <s v="FA"/>
        <s v="AA AC"/>
        <s v="TG WC RC CI"/>
        <s v="CI"/>
        <s v="RE FA"/>
        <s v="AC FA"/>
        <s v="AC WC RC CI"/>
        <s v="AA IR"/>
        <s v="CI TG"/>
        <s v="AA RC FA CI"/>
        <s v="WC IR"/>
        <s v="IR TG AC WC"/>
        <s v="Only barley" u="1"/>
        <s v="C1" u="1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60">
  <r>
    <n v="1"/>
    <n v="4262"/>
    <n v="11"/>
    <s v="D2=AC WC"/>
    <x v="0"/>
  </r>
  <r>
    <n v="2"/>
    <n v="2787"/>
    <n v="10.4"/>
    <s v="D4=IR AC AA FA"/>
    <x v="1"/>
  </r>
  <r>
    <n v="3"/>
    <n v="3855"/>
    <n v="11.2"/>
    <s v="D2=IR TG"/>
    <x v="2"/>
  </r>
  <r>
    <n v="4"/>
    <n v="2951"/>
    <n v="10.7"/>
    <s v="D1=IR"/>
    <x v="3"/>
  </r>
  <r>
    <n v="5"/>
    <n v="3929"/>
    <n v="11.3"/>
    <s v="D0"/>
    <x v="4"/>
  </r>
  <r>
    <n v="6"/>
    <n v="3670"/>
    <n v="11"/>
    <s v="D1=WC"/>
    <x v="5"/>
  </r>
  <r>
    <n v="7"/>
    <n v="4144"/>
    <n v="11.4"/>
    <s v="D1=AC"/>
    <x v="6"/>
  </r>
  <r>
    <n v="8"/>
    <m/>
    <m/>
    <s v="BF"/>
    <x v="7"/>
  </r>
  <r>
    <n v="9"/>
    <n v="4235"/>
    <n v="11.4"/>
    <s v="D0"/>
    <x v="4"/>
  </r>
  <r>
    <n v="10"/>
    <n v="2798"/>
    <n v="10.7"/>
    <s v="D8=IR AA AC WC TG RC FA CI"/>
    <x v="8"/>
  </r>
  <r>
    <n v="11"/>
    <n v="2351"/>
    <n v="11.4"/>
    <s v="D1=TG"/>
    <x v="9"/>
  </r>
  <r>
    <n v="12"/>
    <n v="3845"/>
    <n v="11.3"/>
    <s v="D0H"/>
    <x v="10"/>
  </r>
  <r>
    <n v="13"/>
    <n v="3192"/>
    <n v="11.3"/>
    <s v="D1=RC"/>
    <x v="11"/>
  </r>
  <r>
    <n v="14"/>
    <n v="526"/>
    <n v="10.8"/>
    <s v="D2=AA RC"/>
    <x v="12"/>
  </r>
  <r>
    <n v="15"/>
    <n v="328"/>
    <n v="10.6"/>
    <s v="D1=AA"/>
    <x v="13"/>
  </r>
  <r>
    <n v="16"/>
    <n v="4426"/>
    <n v="11.6"/>
    <s v="D8=IR AA AC WC TG RC FA CI"/>
    <x v="8"/>
  </r>
  <r>
    <n v="17"/>
    <n v="5312"/>
    <n v="11.3"/>
    <s v="D0H"/>
    <x v="10"/>
  </r>
  <r>
    <n v="18"/>
    <n v="3126"/>
    <n v="10.8"/>
    <s v="D2=FA CI"/>
    <x v="14"/>
  </r>
  <r>
    <n v="19"/>
    <n v="4486"/>
    <n v="10.8"/>
    <s v="D1=AC"/>
    <x v="6"/>
  </r>
  <r>
    <n v="20"/>
    <n v="4605"/>
    <n v="11.9"/>
    <s v="D0"/>
    <x v="4"/>
  </r>
  <r>
    <n v="21"/>
    <n v="3811"/>
    <n v="11"/>
    <s v="D0"/>
    <x v="4"/>
  </r>
  <r>
    <n v="22"/>
    <n v="2868"/>
    <n v="10.8"/>
    <s v="D4=IR TG AA FA"/>
    <x v="15"/>
  </r>
  <r>
    <n v="23"/>
    <n v="4049"/>
    <n v="11.5"/>
    <s v="D1=WC"/>
    <x v="5"/>
  </r>
  <r>
    <n v="24"/>
    <n v="4543"/>
    <n v="10.8"/>
    <s v="D1=FA"/>
    <x v="16"/>
  </r>
  <r>
    <n v="25"/>
    <m/>
    <m/>
    <s v="BF"/>
    <x v="7"/>
  </r>
  <r>
    <n v="26"/>
    <n v="2691"/>
    <n v="10.8"/>
    <s v="D1=AA"/>
    <x v="13"/>
  </r>
  <r>
    <n v="27"/>
    <n v="3031"/>
    <n v="10.7"/>
    <s v="D2=AA AC"/>
    <x v="17"/>
  </r>
  <r>
    <n v="28"/>
    <n v="4007"/>
    <n v="11.2"/>
    <s v="D1=RC"/>
    <x v="11"/>
  </r>
  <r>
    <n v="29"/>
    <n v="2407"/>
    <n v="10.5"/>
    <s v="D4=TG WC RC CI"/>
    <x v="18"/>
  </r>
  <r>
    <n v="30"/>
    <n v="1846"/>
    <n v="10.199999999999999"/>
    <s v="D1=CI"/>
    <x v="19"/>
  </r>
  <r>
    <n v="31"/>
    <n v="4619"/>
    <n v="11.4"/>
    <s v="D0H"/>
    <x v="10"/>
  </r>
  <r>
    <n v="32"/>
    <n v="3362"/>
    <n v="11.8"/>
    <s v="D1=TG"/>
    <x v="9"/>
  </r>
  <r>
    <n v="33"/>
    <n v="4318"/>
    <n v="11.2"/>
    <s v="D2=RE FA"/>
    <x v="20"/>
  </r>
  <r>
    <n v="34"/>
    <n v="3877"/>
    <n v="10.8"/>
    <s v="D1=CI"/>
    <x v="19"/>
  </r>
  <r>
    <n v="35"/>
    <n v="4773"/>
    <n v="12.1"/>
    <s v="D2=AC FA"/>
    <x v="21"/>
  </r>
  <r>
    <n v="36"/>
    <n v="4945"/>
    <n v="11.3"/>
    <s v="D1=FA"/>
    <x v="16"/>
  </r>
  <r>
    <n v="37"/>
    <n v="4080"/>
    <n v="11.8"/>
    <s v="D1=IR"/>
    <x v="3"/>
  </r>
  <r>
    <n v="38"/>
    <n v="3229"/>
    <n v="11.4"/>
    <s v="D8=IR AA AC WC TG RC FA CI"/>
    <x v="8"/>
  </r>
  <r>
    <n v="39"/>
    <n v="3592"/>
    <n v="11.1"/>
    <s v="D1=RC"/>
    <x v="11"/>
  </r>
  <r>
    <n v="40"/>
    <n v="3323"/>
    <n v="11.5"/>
    <s v="D4=AC WC RC CI"/>
    <x v="22"/>
  </r>
  <r>
    <n v="41"/>
    <n v="2631"/>
    <n v="10.9"/>
    <s v="D1=AA"/>
    <x v="13"/>
  </r>
  <r>
    <n v="42"/>
    <n v="3797"/>
    <n v="11.3"/>
    <s v="D0"/>
    <x v="4"/>
  </r>
  <r>
    <n v="43"/>
    <n v="4327"/>
    <n v="11.5"/>
    <s v="D0"/>
    <x v="4"/>
  </r>
  <r>
    <n v="44"/>
    <m/>
    <m/>
    <s v="BF"/>
    <x v="7"/>
  </r>
  <r>
    <n v="45"/>
    <n v="3561"/>
    <n v="10.8"/>
    <s v="D2=AA IR"/>
    <x v="23"/>
  </r>
  <r>
    <n v="46"/>
    <n v="4230"/>
    <n v="11.6"/>
    <s v="D8=IR AA AC WC TG RC FA CI"/>
    <x v="8"/>
  </r>
  <r>
    <n v="47"/>
    <n v="4676"/>
    <n v="11.4"/>
    <s v="D1=TG"/>
    <x v="9"/>
  </r>
  <r>
    <n v="48"/>
    <n v="4589"/>
    <n v="11.6"/>
    <s v="D1=WC"/>
    <x v="5"/>
  </r>
  <r>
    <n v="49"/>
    <m/>
    <m/>
    <s v="BF"/>
    <x v="7"/>
  </r>
  <r>
    <n v="50"/>
    <n v="4143"/>
    <n v="11.3"/>
    <s v="D2=CI TG"/>
    <x v="24"/>
  </r>
  <r>
    <n v="51"/>
    <n v="3878"/>
    <n v="11.2"/>
    <s v="D4=AA RC FA CI"/>
    <x v="25"/>
  </r>
  <r>
    <n v="52"/>
    <n v="4959"/>
    <n v="11.5"/>
    <s v="D2=WC IR"/>
    <x v="26"/>
  </r>
  <r>
    <n v="53"/>
    <n v="4135"/>
    <n v="11"/>
    <s v="D1=CI"/>
    <x v="19"/>
  </r>
  <r>
    <n v="54"/>
    <n v="3879"/>
    <n v="11.3"/>
    <s v="D0"/>
    <x v="4"/>
  </r>
  <r>
    <n v="55"/>
    <n v="3689"/>
    <n v="11.2"/>
    <s v="D0"/>
    <x v="4"/>
  </r>
  <r>
    <n v="56"/>
    <n v="3405"/>
    <n v="11.1"/>
    <s v="D4=IR TG AC WC"/>
    <x v="27"/>
  </r>
  <r>
    <n v="57"/>
    <n v="3759"/>
    <n v="11.2"/>
    <s v="D1=IR"/>
    <x v="3"/>
  </r>
  <r>
    <n v="58"/>
    <n v="4528"/>
    <n v="11.6"/>
    <s v="D0H"/>
    <x v="10"/>
  </r>
  <r>
    <n v="59"/>
    <n v="4012"/>
    <n v="11.7"/>
    <s v="D1=FA"/>
    <x v="16"/>
  </r>
  <r>
    <n v="60"/>
    <n v="3978"/>
    <n v="11.1"/>
    <s v="D1=AC"/>
    <x v="6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0000000}" name="PivotTable1" cacheId="0" applyNumberFormats="0" applyBorderFormats="0" applyFontFormats="0" applyPatternFormats="0" applyAlignmentFormats="0" applyWidthHeightFormats="1" dataCaption="Values" updatedVersion="5" minRefreshableVersion="3" useAutoFormatting="1" itemPrintTitles="1" createdVersion="6" indent="0" outline="1" outlineData="1" multipleFieldFilters="0" chartFormat="1">
  <location ref="A4:B33" firstHeaderRow="1" firstDataRow="1" firstDataCol="1"/>
  <pivotFields count="5">
    <pivotField showAll="0"/>
    <pivotField dataField="1" showAll="0"/>
    <pivotField showAll="0"/>
    <pivotField showAll="0" defaultSubtotal="0"/>
    <pivotField axis="axisRow" multipleItemSelectionAllowed="1" showAll="0">
      <items count="31">
        <item x="13"/>
        <item x="17"/>
        <item x="23"/>
        <item x="12"/>
        <item x="25"/>
        <item x="6"/>
        <item x="21"/>
        <item x="0"/>
        <item x="22"/>
        <item m="1" x="29"/>
        <item x="19"/>
        <item x="24"/>
        <item x="16"/>
        <item x="14"/>
        <item x="3"/>
        <item x="8"/>
        <item x="1"/>
        <item x="2"/>
        <item x="15"/>
        <item x="27"/>
        <item x="11"/>
        <item x="20"/>
        <item x="9"/>
        <item x="18"/>
        <item x="5"/>
        <item x="26"/>
        <item x="7"/>
        <item m="1" x="28"/>
        <item x="4"/>
        <item x="10"/>
        <item t="default"/>
      </items>
    </pivotField>
  </pivotFields>
  <rowFields count="1">
    <field x="4"/>
  </rowFields>
  <rowItems count="29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8"/>
    </i>
    <i>
      <x v="29"/>
    </i>
    <i t="grand">
      <x/>
    </i>
  </rowItems>
  <colItems count="1">
    <i/>
  </colItems>
  <dataFields count="1">
    <dataField name="Average of Yield (g)" fld="1" subtotal="average" baseField="0" baseItem="484002048"/>
  </dataFields>
  <chartFormats count="1">
    <chartFormat chart="0" format="15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1"/>
  <sheetViews>
    <sheetView workbookViewId="0">
      <selection activeCell="D1" sqref="D1:D1048576"/>
    </sheetView>
  </sheetViews>
  <sheetFormatPr defaultRowHeight="14.4" x14ac:dyDescent="0.3"/>
  <cols>
    <col min="3" max="3" width="12.44140625" bestFit="1" customWidth="1"/>
    <col min="4" max="4" width="15.6640625" bestFit="1" customWidth="1"/>
    <col min="5" max="5" width="21.44140625" customWidth="1"/>
    <col min="6" max="6" width="19.5546875" style="7" customWidth="1"/>
    <col min="7" max="7" width="13.5546875" customWidth="1"/>
    <col min="9" max="9" width="23.8867187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65</v>
      </c>
      <c r="E1" s="1" t="s">
        <v>36</v>
      </c>
      <c r="F1" s="6" t="s">
        <v>70</v>
      </c>
      <c r="I1" s="1" t="s">
        <v>31</v>
      </c>
    </row>
    <row r="2" spans="1:9" x14ac:dyDescent="0.3">
      <c r="A2">
        <v>1</v>
      </c>
      <c r="B2">
        <v>4262</v>
      </c>
      <c r="C2">
        <v>11</v>
      </c>
      <c r="D2" t="s">
        <v>3</v>
      </c>
      <c r="E2" t="s">
        <v>37</v>
      </c>
      <c r="F2" s="7" t="s">
        <v>71</v>
      </c>
      <c r="H2" t="s">
        <v>7</v>
      </c>
      <c r="I2">
        <f>AVERAGE(B6,B10,B21,B22,B43,B44,B55,B56)</f>
        <v>4034</v>
      </c>
    </row>
    <row r="3" spans="1:9" x14ac:dyDescent="0.3">
      <c r="A3">
        <v>2</v>
      </c>
      <c r="B3">
        <v>2787</v>
      </c>
      <c r="C3">
        <v>10.4</v>
      </c>
      <c r="D3" t="s">
        <v>4</v>
      </c>
      <c r="E3" t="s">
        <v>38</v>
      </c>
      <c r="F3" s="7">
        <v>0</v>
      </c>
      <c r="H3" t="s">
        <v>13</v>
      </c>
      <c r="I3">
        <f>AVERAGE(B13,B18,B32,B59)</f>
        <v>4576</v>
      </c>
    </row>
    <row r="4" spans="1:9" x14ac:dyDescent="0.3">
      <c r="A4">
        <v>3</v>
      </c>
      <c r="B4">
        <v>3855</v>
      </c>
      <c r="C4">
        <v>11.2</v>
      </c>
      <c r="D4" t="s">
        <v>5</v>
      </c>
      <c r="E4" t="s">
        <v>39</v>
      </c>
      <c r="F4" s="7" t="s">
        <v>72</v>
      </c>
      <c r="H4" t="s">
        <v>32</v>
      </c>
      <c r="I4" s="2">
        <f>AVERAGE(I2:I3,B5,B7,B8,B12,B14,B16,B20,B24,B25,B27,B29,B31,B33,B35,B37,B38,B40,B42,B48,B49,B54,B58,B60,B61)</f>
        <v>3634.7692307692309</v>
      </c>
    </row>
    <row r="5" spans="1:9" x14ac:dyDescent="0.3">
      <c r="A5">
        <v>4</v>
      </c>
      <c r="B5">
        <v>2951</v>
      </c>
      <c r="C5">
        <v>10.7</v>
      </c>
      <c r="D5" t="s">
        <v>6</v>
      </c>
      <c r="E5" t="s">
        <v>40</v>
      </c>
      <c r="F5" s="7" t="s">
        <v>73</v>
      </c>
      <c r="H5" t="s">
        <v>33</v>
      </c>
      <c r="I5" s="2">
        <f>AVERAGE(B2,B4,B15,B19,B28,B34,B36,B46,B51,B53)</f>
        <v>3655.4</v>
      </c>
    </row>
    <row r="6" spans="1:9" x14ac:dyDescent="0.3">
      <c r="A6">
        <v>5</v>
      </c>
      <c r="B6">
        <v>3929</v>
      </c>
      <c r="C6">
        <v>11.3</v>
      </c>
      <c r="D6" t="s">
        <v>7</v>
      </c>
      <c r="E6" t="s">
        <v>67</v>
      </c>
      <c r="F6" s="7">
        <v>0</v>
      </c>
      <c r="H6" t="s">
        <v>34</v>
      </c>
      <c r="I6" s="2">
        <f>AVERAGE(B3,B23,B30,B41,B52,B57)</f>
        <v>3111.3333333333335</v>
      </c>
    </row>
    <row r="7" spans="1:9" x14ac:dyDescent="0.3">
      <c r="A7">
        <v>6</v>
      </c>
      <c r="B7">
        <v>3670</v>
      </c>
      <c r="C7">
        <v>11</v>
      </c>
      <c r="D7" t="s">
        <v>8</v>
      </c>
      <c r="E7" t="s">
        <v>41</v>
      </c>
      <c r="F7" s="7" t="s">
        <v>74</v>
      </c>
      <c r="H7" t="s">
        <v>35</v>
      </c>
      <c r="I7" s="2">
        <f>AVERAGE(B11,B17,B39,B47)</f>
        <v>3670.75</v>
      </c>
    </row>
    <row r="8" spans="1:9" x14ac:dyDescent="0.3">
      <c r="A8">
        <v>7</v>
      </c>
      <c r="B8">
        <v>4144</v>
      </c>
      <c r="C8">
        <v>11.4</v>
      </c>
      <c r="D8" t="s">
        <v>9</v>
      </c>
      <c r="E8" t="s">
        <v>42</v>
      </c>
      <c r="F8" s="7" t="s">
        <v>75</v>
      </c>
    </row>
    <row r="9" spans="1:9" x14ac:dyDescent="0.3">
      <c r="A9">
        <v>8</v>
      </c>
      <c r="D9" t="s">
        <v>10</v>
      </c>
      <c r="F9" s="7" t="s">
        <v>76</v>
      </c>
    </row>
    <row r="10" spans="1:9" x14ac:dyDescent="0.3">
      <c r="A10">
        <v>9</v>
      </c>
      <c r="B10">
        <v>4235</v>
      </c>
      <c r="C10">
        <v>11.4</v>
      </c>
      <c r="D10" t="s">
        <v>7</v>
      </c>
      <c r="E10" t="s">
        <v>67</v>
      </c>
      <c r="F10" s="7">
        <v>1</v>
      </c>
    </row>
    <row r="11" spans="1:9" x14ac:dyDescent="0.3">
      <c r="A11">
        <v>10</v>
      </c>
      <c r="B11">
        <v>2798</v>
      </c>
      <c r="C11">
        <v>10.7</v>
      </c>
      <c r="D11" t="s">
        <v>11</v>
      </c>
      <c r="E11" t="s">
        <v>43</v>
      </c>
      <c r="F11" s="7">
        <v>0</v>
      </c>
    </row>
    <row r="12" spans="1:9" x14ac:dyDescent="0.3">
      <c r="A12">
        <v>11</v>
      </c>
      <c r="B12">
        <v>2351</v>
      </c>
      <c r="C12">
        <v>11.4</v>
      </c>
      <c r="D12" t="s">
        <v>12</v>
      </c>
      <c r="E12" t="s">
        <v>44</v>
      </c>
      <c r="F12" s="7" t="s">
        <v>77</v>
      </c>
    </row>
    <row r="13" spans="1:9" x14ac:dyDescent="0.3">
      <c r="A13">
        <v>12</v>
      </c>
      <c r="B13">
        <v>3845</v>
      </c>
      <c r="C13">
        <v>11.3</v>
      </c>
      <c r="D13" t="s">
        <v>13</v>
      </c>
      <c r="E13" t="s">
        <v>68</v>
      </c>
      <c r="F13" s="7">
        <v>0</v>
      </c>
    </row>
    <row r="14" spans="1:9" x14ac:dyDescent="0.3">
      <c r="A14">
        <v>13</v>
      </c>
      <c r="B14">
        <v>3192</v>
      </c>
      <c r="C14">
        <v>11.3</v>
      </c>
      <c r="D14" t="s">
        <v>14</v>
      </c>
      <c r="E14" t="s">
        <v>45</v>
      </c>
      <c r="F14" s="7">
        <v>0</v>
      </c>
    </row>
    <row r="15" spans="1:9" x14ac:dyDescent="0.3">
      <c r="A15">
        <v>14</v>
      </c>
      <c r="B15">
        <v>526</v>
      </c>
      <c r="C15">
        <v>10.8</v>
      </c>
      <c r="D15" t="s">
        <v>15</v>
      </c>
      <c r="E15" t="s">
        <v>46</v>
      </c>
      <c r="F15" s="7" t="s">
        <v>78</v>
      </c>
    </row>
    <row r="16" spans="1:9" x14ac:dyDescent="0.3">
      <c r="A16">
        <v>15</v>
      </c>
      <c r="B16">
        <v>328</v>
      </c>
      <c r="C16">
        <v>10.6</v>
      </c>
      <c r="D16" t="s">
        <v>16</v>
      </c>
      <c r="E16" t="s">
        <v>47</v>
      </c>
      <c r="F16" s="7">
        <v>0</v>
      </c>
    </row>
    <row r="17" spans="1:6" x14ac:dyDescent="0.3">
      <c r="A17">
        <v>16</v>
      </c>
      <c r="B17">
        <v>4426</v>
      </c>
      <c r="C17">
        <v>11.6</v>
      </c>
      <c r="D17" t="s">
        <v>11</v>
      </c>
      <c r="E17" t="s">
        <v>43</v>
      </c>
      <c r="F17" s="7" t="s">
        <v>71</v>
      </c>
    </row>
    <row r="18" spans="1:6" x14ac:dyDescent="0.3">
      <c r="A18">
        <v>17</v>
      </c>
      <c r="B18">
        <v>5312</v>
      </c>
      <c r="C18">
        <v>11.3</v>
      </c>
      <c r="D18" t="s">
        <v>13</v>
      </c>
      <c r="E18" t="s">
        <v>68</v>
      </c>
      <c r="F18" s="7">
        <v>0</v>
      </c>
    </row>
    <row r="19" spans="1:6" x14ac:dyDescent="0.3">
      <c r="A19">
        <v>18</v>
      </c>
      <c r="B19">
        <v>3126</v>
      </c>
      <c r="C19">
        <v>10.8</v>
      </c>
      <c r="D19" t="s">
        <v>17</v>
      </c>
      <c r="E19" t="s">
        <v>48</v>
      </c>
      <c r="F19" s="7">
        <v>0</v>
      </c>
    </row>
    <row r="20" spans="1:6" x14ac:dyDescent="0.3">
      <c r="A20">
        <v>19</v>
      </c>
      <c r="B20">
        <v>4486</v>
      </c>
      <c r="C20">
        <v>10.8</v>
      </c>
      <c r="D20" t="s">
        <v>9</v>
      </c>
      <c r="E20" t="s">
        <v>42</v>
      </c>
      <c r="F20" s="7">
        <v>0.83</v>
      </c>
    </row>
    <row r="21" spans="1:6" x14ac:dyDescent="0.3">
      <c r="A21">
        <v>20</v>
      </c>
      <c r="B21">
        <v>4605</v>
      </c>
      <c r="C21">
        <v>11.9</v>
      </c>
      <c r="D21" t="s">
        <v>7</v>
      </c>
      <c r="E21" t="s">
        <v>67</v>
      </c>
      <c r="F21" s="7">
        <v>0.37</v>
      </c>
    </row>
    <row r="22" spans="1:6" x14ac:dyDescent="0.3">
      <c r="A22">
        <v>21</v>
      </c>
      <c r="B22">
        <v>3811</v>
      </c>
      <c r="C22">
        <v>11</v>
      </c>
      <c r="D22" t="s">
        <v>7</v>
      </c>
      <c r="E22" t="s">
        <v>67</v>
      </c>
      <c r="F22" s="7" t="s">
        <v>79</v>
      </c>
    </row>
    <row r="23" spans="1:6" x14ac:dyDescent="0.3">
      <c r="A23">
        <v>22</v>
      </c>
      <c r="B23">
        <v>2868</v>
      </c>
      <c r="C23">
        <v>10.8</v>
      </c>
      <c r="D23" t="s">
        <v>18</v>
      </c>
      <c r="E23" t="s">
        <v>49</v>
      </c>
      <c r="F23" s="7" t="s">
        <v>71</v>
      </c>
    </row>
    <row r="24" spans="1:6" x14ac:dyDescent="0.3">
      <c r="A24">
        <v>23</v>
      </c>
      <c r="B24">
        <v>4049</v>
      </c>
      <c r="C24">
        <v>11.5</v>
      </c>
      <c r="D24" t="s">
        <v>8</v>
      </c>
      <c r="E24" t="s">
        <v>41</v>
      </c>
      <c r="F24" s="7" t="s">
        <v>80</v>
      </c>
    </row>
    <row r="25" spans="1:6" x14ac:dyDescent="0.3">
      <c r="A25">
        <v>24</v>
      </c>
      <c r="B25">
        <v>4543</v>
      </c>
      <c r="C25">
        <v>10.8</v>
      </c>
      <c r="D25" t="s">
        <v>19</v>
      </c>
      <c r="E25" t="s">
        <v>50</v>
      </c>
      <c r="F25" s="7" t="s">
        <v>81</v>
      </c>
    </row>
    <row r="26" spans="1:6" x14ac:dyDescent="0.3">
      <c r="A26">
        <v>25</v>
      </c>
      <c r="D26" t="s">
        <v>10</v>
      </c>
      <c r="F26" s="7" t="s">
        <v>76</v>
      </c>
    </row>
    <row r="27" spans="1:6" x14ac:dyDescent="0.3">
      <c r="A27">
        <v>26</v>
      </c>
      <c r="B27">
        <v>2691</v>
      </c>
      <c r="C27">
        <v>10.8</v>
      </c>
      <c r="D27" t="s">
        <v>16</v>
      </c>
      <c r="E27" t="s">
        <v>47</v>
      </c>
      <c r="F27" s="7" t="s">
        <v>82</v>
      </c>
    </row>
    <row r="28" spans="1:6" x14ac:dyDescent="0.3">
      <c r="A28">
        <v>27</v>
      </c>
      <c r="B28">
        <v>3031</v>
      </c>
      <c r="C28">
        <v>10.7</v>
      </c>
      <c r="D28" t="s">
        <v>20</v>
      </c>
      <c r="E28" t="s">
        <v>51</v>
      </c>
      <c r="F28" s="7" t="s">
        <v>83</v>
      </c>
    </row>
    <row r="29" spans="1:6" x14ac:dyDescent="0.3">
      <c r="A29">
        <v>28</v>
      </c>
      <c r="B29">
        <v>4007</v>
      </c>
      <c r="C29">
        <v>11.2</v>
      </c>
      <c r="D29" t="s">
        <v>14</v>
      </c>
      <c r="E29" t="s">
        <v>45</v>
      </c>
      <c r="F29" s="7">
        <v>0</v>
      </c>
    </row>
    <row r="30" spans="1:6" x14ac:dyDescent="0.3">
      <c r="A30">
        <v>29</v>
      </c>
      <c r="B30">
        <v>2407</v>
      </c>
      <c r="C30">
        <v>10.5</v>
      </c>
      <c r="D30" t="s">
        <v>21</v>
      </c>
      <c r="E30" t="s">
        <v>52</v>
      </c>
      <c r="F30" s="7" t="s">
        <v>84</v>
      </c>
    </row>
    <row r="31" spans="1:6" x14ac:dyDescent="0.3">
      <c r="A31">
        <v>30</v>
      </c>
      <c r="B31">
        <v>1846</v>
      </c>
      <c r="C31">
        <v>10.199999999999999</v>
      </c>
      <c r="D31" t="s">
        <v>23</v>
      </c>
      <c r="E31" t="s">
        <v>54</v>
      </c>
      <c r="F31" s="7">
        <v>0</v>
      </c>
    </row>
    <row r="32" spans="1:6" x14ac:dyDescent="0.3">
      <c r="A32">
        <v>31</v>
      </c>
      <c r="B32">
        <v>4619</v>
      </c>
      <c r="C32">
        <v>11.4</v>
      </c>
      <c r="D32" t="s">
        <v>13</v>
      </c>
      <c r="E32" t="s">
        <v>68</v>
      </c>
      <c r="F32" s="7">
        <v>0</v>
      </c>
    </row>
    <row r="33" spans="1:6" x14ac:dyDescent="0.3">
      <c r="A33">
        <v>32</v>
      </c>
      <c r="B33">
        <v>3362</v>
      </c>
      <c r="C33">
        <v>11.8</v>
      </c>
      <c r="D33" t="s">
        <v>12</v>
      </c>
      <c r="E33" t="s">
        <v>44</v>
      </c>
      <c r="F33" s="7" t="s">
        <v>85</v>
      </c>
    </row>
    <row r="34" spans="1:6" x14ac:dyDescent="0.3">
      <c r="A34">
        <v>33</v>
      </c>
      <c r="B34">
        <v>4318</v>
      </c>
      <c r="C34">
        <v>11.2</v>
      </c>
      <c r="D34" t="s">
        <v>22</v>
      </c>
      <c r="E34" t="s">
        <v>53</v>
      </c>
      <c r="F34" s="7">
        <v>1</v>
      </c>
    </row>
    <row r="35" spans="1:6" x14ac:dyDescent="0.3">
      <c r="A35">
        <v>34</v>
      </c>
      <c r="B35">
        <v>3877</v>
      </c>
      <c r="C35">
        <v>10.8</v>
      </c>
      <c r="D35" t="s">
        <v>23</v>
      </c>
      <c r="E35" t="s">
        <v>54</v>
      </c>
      <c r="F35" s="7">
        <v>0</v>
      </c>
    </row>
    <row r="36" spans="1:6" x14ac:dyDescent="0.3">
      <c r="A36">
        <v>35</v>
      </c>
      <c r="B36">
        <v>4773</v>
      </c>
      <c r="C36">
        <v>12.1</v>
      </c>
      <c r="D36" t="s">
        <v>24</v>
      </c>
      <c r="E36" t="s">
        <v>55</v>
      </c>
      <c r="F36" s="7">
        <v>0</v>
      </c>
    </row>
    <row r="37" spans="1:6" x14ac:dyDescent="0.3">
      <c r="A37">
        <v>36</v>
      </c>
      <c r="B37">
        <v>4945</v>
      </c>
      <c r="C37">
        <v>11.3</v>
      </c>
      <c r="D37" t="s">
        <v>19</v>
      </c>
      <c r="E37" t="s">
        <v>50</v>
      </c>
      <c r="F37" s="7">
        <v>0</v>
      </c>
    </row>
    <row r="38" spans="1:6" x14ac:dyDescent="0.3">
      <c r="A38">
        <v>37</v>
      </c>
      <c r="B38">
        <v>4080</v>
      </c>
      <c r="C38">
        <v>11.8</v>
      </c>
      <c r="D38" t="s">
        <v>6</v>
      </c>
      <c r="E38" t="s">
        <v>40</v>
      </c>
      <c r="F38" s="7">
        <v>0</v>
      </c>
    </row>
    <row r="39" spans="1:6" x14ac:dyDescent="0.3">
      <c r="A39">
        <v>38</v>
      </c>
      <c r="B39">
        <v>3229</v>
      </c>
      <c r="C39">
        <v>11.4</v>
      </c>
      <c r="D39" t="s">
        <v>11</v>
      </c>
      <c r="E39" t="s">
        <v>43</v>
      </c>
      <c r="F39" s="7">
        <v>0</v>
      </c>
    </row>
    <row r="40" spans="1:6" x14ac:dyDescent="0.3">
      <c r="A40">
        <v>39</v>
      </c>
      <c r="B40">
        <v>3592</v>
      </c>
      <c r="C40">
        <v>11.1</v>
      </c>
      <c r="D40" t="s">
        <v>14</v>
      </c>
      <c r="E40" t="s">
        <v>45</v>
      </c>
      <c r="F40" s="7">
        <v>0</v>
      </c>
    </row>
    <row r="41" spans="1:6" x14ac:dyDescent="0.3">
      <c r="A41">
        <v>40</v>
      </c>
      <c r="B41">
        <v>3323</v>
      </c>
      <c r="C41">
        <v>11.5</v>
      </c>
      <c r="D41" t="s">
        <v>25</v>
      </c>
      <c r="E41" t="s">
        <v>56</v>
      </c>
      <c r="F41" s="7" t="s">
        <v>86</v>
      </c>
    </row>
    <row r="42" spans="1:6" x14ac:dyDescent="0.3">
      <c r="A42">
        <v>41</v>
      </c>
      <c r="B42">
        <v>2631</v>
      </c>
      <c r="C42">
        <v>10.9</v>
      </c>
      <c r="D42" t="s">
        <v>16</v>
      </c>
      <c r="E42" t="s">
        <v>47</v>
      </c>
      <c r="F42" s="7" t="s">
        <v>87</v>
      </c>
    </row>
    <row r="43" spans="1:6" x14ac:dyDescent="0.3">
      <c r="A43">
        <v>42</v>
      </c>
      <c r="B43">
        <v>3797</v>
      </c>
      <c r="C43">
        <v>11.3</v>
      </c>
      <c r="D43" t="s">
        <v>7</v>
      </c>
      <c r="E43" t="s">
        <v>67</v>
      </c>
      <c r="F43" s="7" t="s">
        <v>88</v>
      </c>
    </row>
    <row r="44" spans="1:6" x14ac:dyDescent="0.3">
      <c r="A44">
        <v>43</v>
      </c>
      <c r="B44">
        <v>4327</v>
      </c>
      <c r="C44">
        <v>11.5</v>
      </c>
      <c r="D44" t="s">
        <v>7</v>
      </c>
      <c r="E44" t="s">
        <v>67</v>
      </c>
      <c r="F44" s="7">
        <v>0</v>
      </c>
    </row>
    <row r="45" spans="1:6" x14ac:dyDescent="0.3">
      <c r="A45">
        <v>44</v>
      </c>
      <c r="D45" t="s">
        <v>10</v>
      </c>
      <c r="F45" s="7" t="s">
        <v>76</v>
      </c>
    </row>
    <row r="46" spans="1:6" x14ac:dyDescent="0.3">
      <c r="A46">
        <v>45</v>
      </c>
      <c r="B46">
        <v>3561</v>
      </c>
      <c r="C46">
        <v>10.8</v>
      </c>
      <c r="D46" t="s">
        <v>26</v>
      </c>
      <c r="E46" t="s">
        <v>57</v>
      </c>
      <c r="F46" s="7">
        <v>1</v>
      </c>
    </row>
    <row r="47" spans="1:6" x14ac:dyDescent="0.3">
      <c r="A47">
        <v>46</v>
      </c>
      <c r="B47">
        <v>4230</v>
      </c>
      <c r="C47">
        <v>11.6</v>
      </c>
      <c r="D47" t="s">
        <v>11</v>
      </c>
      <c r="E47" t="s">
        <v>43</v>
      </c>
      <c r="F47" s="7">
        <v>1</v>
      </c>
    </row>
    <row r="48" spans="1:6" x14ac:dyDescent="0.3">
      <c r="A48">
        <v>47</v>
      </c>
      <c r="B48">
        <v>4676</v>
      </c>
      <c r="C48">
        <v>11.4</v>
      </c>
      <c r="D48" t="s">
        <v>12</v>
      </c>
      <c r="E48" t="s">
        <v>44</v>
      </c>
      <c r="F48" s="7">
        <v>0</v>
      </c>
    </row>
    <row r="49" spans="1:6" x14ac:dyDescent="0.3">
      <c r="A49">
        <v>48</v>
      </c>
      <c r="B49">
        <v>4589</v>
      </c>
      <c r="C49">
        <v>11.6</v>
      </c>
      <c r="D49" t="s">
        <v>8</v>
      </c>
      <c r="E49" t="s">
        <v>41</v>
      </c>
      <c r="F49" s="7" t="s">
        <v>89</v>
      </c>
    </row>
    <row r="50" spans="1:6" x14ac:dyDescent="0.3">
      <c r="A50">
        <v>49</v>
      </c>
      <c r="D50" t="s">
        <v>10</v>
      </c>
      <c r="F50" s="7" t="s">
        <v>76</v>
      </c>
    </row>
    <row r="51" spans="1:6" x14ac:dyDescent="0.3">
      <c r="A51">
        <v>50</v>
      </c>
      <c r="B51">
        <v>4143</v>
      </c>
      <c r="C51">
        <v>11.3</v>
      </c>
      <c r="D51" t="s">
        <v>27</v>
      </c>
      <c r="E51" t="s">
        <v>58</v>
      </c>
      <c r="F51" s="7">
        <v>0</v>
      </c>
    </row>
    <row r="52" spans="1:6" x14ac:dyDescent="0.3">
      <c r="A52">
        <v>51</v>
      </c>
      <c r="B52">
        <v>3878</v>
      </c>
      <c r="C52">
        <v>11.2</v>
      </c>
      <c r="D52" t="s">
        <v>28</v>
      </c>
      <c r="E52" t="s">
        <v>59</v>
      </c>
      <c r="F52" s="7" t="s">
        <v>90</v>
      </c>
    </row>
    <row r="53" spans="1:6" x14ac:dyDescent="0.3">
      <c r="A53">
        <v>52</v>
      </c>
      <c r="B53">
        <v>4959</v>
      </c>
      <c r="C53">
        <v>11.5</v>
      </c>
      <c r="D53" t="s">
        <v>29</v>
      </c>
      <c r="E53" t="s">
        <v>60</v>
      </c>
      <c r="F53" s="7">
        <v>0</v>
      </c>
    </row>
    <row r="54" spans="1:6" x14ac:dyDescent="0.3">
      <c r="A54">
        <v>53</v>
      </c>
      <c r="B54">
        <v>4135</v>
      </c>
      <c r="C54">
        <v>11</v>
      </c>
      <c r="D54" t="s">
        <v>23</v>
      </c>
      <c r="E54" t="s">
        <v>54</v>
      </c>
      <c r="F54" s="7" t="s">
        <v>91</v>
      </c>
    </row>
    <row r="55" spans="1:6" x14ac:dyDescent="0.3">
      <c r="A55">
        <v>54</v>
      </c>
      <c r="B55">
        <v>3879</v>
      </c>
      <c r="C55">
        <v>11.3</v>
      </c>
      <c r="D55" t="s">
        <v>7</v>
      </c>
      <c r="E55" t="s">
        <v>67</v>
      </c>
      <c r="F55" s="7">
        <v>0</v>
      </c>
    </row>
    <row r="56" spans="1:6" x14ac:dyDescent="0.3">
      <c r="A56">
        <v>55</v>
      </c>
      <c r="B56">
        <v>3689</v>
      </c>
      <c r="C56">
        <v>11.2</v>
      </c>
      <c r="D56" t="s">
        <v>7</v>
      </c>
      <c r="E56" t="s">
        <v>67</v>
      </c>
      <c r="F56" s="7">
        <v>1</v>
      </c>
    </row>
    <row r="57" spans="1:6" x14ac:dyDescent="0.3">
      <c r="A57">
        <v>56</v>
      </c>
      <c r="B57">
        <v>3405</v>
      </c>
      <c r="C57">
        <v>11.1</v>
      </c>
      <c r="D57" t="s">
        <v>30</v>
      </c>
      <c r="E57" t="s">
        <v>61</v>
      </c>
      <c r="F57" s="7">
        <v>1</v>
      </c>
    </row>
    <row r="58" spans="1:6" x14ac:dyDescent="0.3">
      <c r="A58">
        <v>57</v>
      </c>
      <c r="B58">
        <v>3759</v>
      </c>
      <c r="C58">
        <v>11.2</v>
      </c>
      <c r="D58" t="s">
        <v>6</v>
      </c>
      <c r="E58" t="s">
        <v>40</v>
      </c>
      <c r="F58" s="7">
        <v>1</v>
      </c>
    </row>
    <row r="59" spans="1:6" x14ac:dyDescent="0.3">
      <c r="A59">
        <v>58</v>
      </c>
      <c r="B59">
        <v>4528</v>
      </c>
      <c r="C59">
        <v>11.6</v>
      </c>
      <c r="D59" t="s">
        <v>13</v>
      </c>
      <c r="E59" t="s">
        <v>68</v>
      </c>
      <c r="F59" s="7">
        <v>0</v>
      </c>
    </row>
    <row r="60" spans="1:6" x14ac:dyDescent="0.3">
      <c r="A60">
        <v>59</v>
      </c>
      <c r="B60">
        <v>4012</v>
      </c>
      <c r="C60">
        <v>11.7</v>
      </c>
      <c r="D60" t="s">
        <v>19</v>
      </c>
      <c r="E60" t="s">
        <v>50</v>
      </c>
      <c r="F60" s="7" t="s">
        <v>92</v>
      </c>
    </row>
    <row r="61" spans="1:6" x14ac:dyDescent="0.3">
      <c r="A61">
        <v>60</v>
      </c>
      <c r="B61">
        <v>3978</v>
      </c>
      <c r="C61">
        <v>11.1</v>
      </c>
      <c r="D61" t="s">
        <v>9</v>
      </c>
      <c r="E61" t="s">
        <v>42</v>
      </c>
      <c r="F61" s="7">
        <v>0</v>
      </c>
    </row>
  </sheetData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B33"/>
  <sheetViews>
    <sheetView workbookViewId="0">
      <selection activeCell="C4" sqref="C4"/>
    </sheetView>
  </sheetViews>
  <sheetFormatPr defaultRowHeight="14.4" x14ac:dyDescent="0.3"/>
  <cols>
    <col min="1" max="1" width="22.6640625" customWidth="1"/>
    <col min="2" max="2" width="18.6640625" customWidth="1"/>
    <col min="3" max="3" width="4" customWidth="1"/>
    <col min="4" max="29" width="5" customWidth="1"/>
    <col min="30" max="57" width="5" bestFit="1" customWidth="1"/>
    <col min="58" max="58" width="7.33203125" bestFit="1" customWidth="1"/>
    <col min="59" max="59" width="11.33203125" bestFit="1" customWidth="1"/>
    <col min="60" max="61" width="3" bestFit="1" customWidth="1"/>
    <col min="62" max="62" width="11.33203125" bestFit="1" customWidth="1"/>
  </cols>
  <sheetData>
    <row r="4" spans="1:2" x14ac:dyDescent="0.3">
      <c r="A4" s="4" t="s">
        <v>63</v>
      </c>
      <c r="B4" t="s">
        <v>66</v>
      </c>
    </row>
    <row r="5" spans="1:2" x14ac:dyDescent="0.3">
      <c r="A5" s="5" t="s">
        <v>47</v>
      </c>
      <c r="B5" s="3">
        <v>1883.3333333333333</v>
      </c>
    </row>
    <row r="6" spans="1:2" x14ac:dyDescent="0.3">
      <c r="A6" s="5" t="s">
        <v>51</v>
      </c>
      <c r="B6" s="3">
        <v>3031</v>
      </c>
    </row>
    <row r="7" spans="1:2" x14ac:dyDescent="0.3">
      <c r="A7" s="5" t="s">
        <v>57</v>
      </c>
      <c r="B7" s="3">
        <v>3561</v>
      </c>
    </row>
    <row r="8" spans="1:2" x14ac:dyDescent="0.3">
      <c r="A8" s="5" t="s">
        <v>46</v>
      </c>
      <c r="B8" s="3">
        <v>526</v>
      </c>
    </row>
    <row r="9" spans="1:2" x14ac:dyDescent="0.3">
      <c r="A9" s="5" t="s">
        <v>59</v>
      </c>
      <c r="B9" s="3">
        <v>3878</v>
      </c>
    </row>
    <row r="10" spans="1:2" x14ac:dyDescent="0.3">
      <c r="A10" s="5" t="s">
        <v>42</v>
      </c>
      <c r="B10" s="3">
        <v>4202.666666666667</v>
      </c>
    </row>
    <row r="11" spans="1:2" x14ac:dyDescent="0.3">
      <c r="A11" s="5" t="s">
        <v>55</v>
      </c>
      <c r="B11" s="3">
        <v>4773</v>
      </c>
    </row>
    <row r="12" spans="1:2" x14ac:dyDescent="0.3">
      <c r="A12" s="5" t="s">
        <v>37</v>
      </c>
      <c r="B12" s="3">
        <v>4262</v>
      </c>
    </row>
    <row r="13" spans="1:2" x14ac:dyDescent="0.3">
      <c r="A13" s="5" t="s">
        <v>56</v>
      </c>
      <c r="B13" s="3">
        <v>3323</v>
      </c>
    </row>
    <row r="14" spans="1:2" x14ac:dyDescent="0.3">
      <c r="A14" s="5" t="s">
        <v>54</v>
      </c>
      <c r="B14" s="3">
        <v>3286</v>
      </c>
    </row>
    <row r="15" spans="1:2" x14ac:dyDescent="0.3">
      <c r="A15" s="5" t="s">
        <v>58</v>
      </c>
      <c r="B15" s="3">
        <v>4143</v>
      </c>
    </row>
    <row r="16" spans="1:2" x14ac:dyDescent="0.3">
      <c r="A16" s="5" t="s">
        <v>50</v>
      </c>
      <c r="B16" s="3">
        <v>4500</v>
      </c>
    </row>
    <row r="17" spans="1:2" x14ac:dyDescent="0.3">
      <c r="A17" s="5" t="s">
        <v>48</v>
      </c>
      <c r="B17" s="3">
        <v>3126</v>
      </c>
    </row>
    <row r="18" spans="1:2" x14ac:dyDescent="0.3">
      <c r="A18" s="5" t="s">
        <v>40</v>
      </c>
      <c r="B18" s="3">
        <v>3596.6666666666665</v>
      </c>
    </row>
    <row r="19" spans="1:2" x14ac:dyDescent="0.3">
      <c r="A19" s="5" t="s">
        <v>43</v>
      </c>
      <c r="B19" s="3">
        <v>3670.75</v>
      </c>
    </row>
    <row r="20" spans="1:2" x14ac:dyDescent="0.3">
      <c r="A20" s="5" t="s">
        <v>38</v>
      </c>
      <c r="B20" s="3">
        <v>2787</v>
      </c>
    </row>
    <row r="21" spans="1:2" x14ac:dyDescent="0.3">
      <c r="A21" s="5" t="s">
        <v>39</v>
      </c>
      <c r="B21" s="3">
        <v>3855</v>
      </c>
    </row>
    <row r="22" spans="1:2" x14ac:dyDescent="0.3">
      <c r="A22" s="5" t="s">
        <v>49</v>
      </c>
      <c r="B22" s="3">
        <v>2868</v>
      </c>
    </row>
    <row r="23" spans="1:2" x14ac:dyDescent="0.3">
      <c r="A23" s="5" t="s">
        <v>61</v>
      </c>
      <c r="B23" s="3">
        <v>3405</v>
      </c>
    </row>
    <row r="24" spans="1:2" x14ac:dyDescent="0.3">
      <c r="A24" s="5" t="s">
        <v>45</v>
      </c>
      <c r="B24" s="3">
        <v>3597</v>
      </c>
    </row>
    <row r="25" spans="1:2" x14ac:dyDescent="0.3">
      <c r="A25" s="5" t="s">
        <v>53</v>
      </c>
      <c r="B25" s="3">
        <v>4318</v>
      </c>
    </row>
    <row r="26" spans="1:2" x14ac:dyDescent="0.3">
      <c r="A26" s="5" t="s">
        <v>44</v>
      </c>
      <c r="B26" s="3">
        <v>3463</v>
      </c>
    </row>
    <row r="27" spans="1:2" x14ac:dyDescent="0.3">
      <c r="A27" s="5" t="s">
        <v>52</v>
      </c>
      <c r="B27" s="3">
        <v>2407</v>
      </c>
    </row>
    <row r="28" spans="1:2" x14ac:dyDescent="0.3">
      <c r="A28" s="5" t="s">
        <v>41</v>
      </c>
      <c r="B28" s="3">
        <v>4102.666666666667</v>
      </c>
    </row>
    <row r="29" spans="1:2" x14ac:dyDescent="0.3">
      <c r="A29" s="5" t="s">
        <v>60</v>
      </c>
      <c r="B29" s="3">
        <v>4959</v>
      </c>
    </row>
    <row r="30" spans="1:2" x14ac:dyDescent="0.3">
      <c r="A30" s="5" t="s">
        <v>64</v>
      </c>
      <c r="B30" s="3"/>
    </row>
    <row r="31" spans="1:2" x14ac:dyDescent="0.3">
      <c r="A31" s="5" t="s">
        <v>67</v>
      </c>
      <c r="B31" s="3">
        <v>4034</v>
      </c>
    </row>
    <row r="32" spans="1:2" x14ac:dyDescent="0.3">
      <c r="A32" s="5" t="s">
        <v>68</v>
      </c>
      <c r="B32" s="3">
        <v>4576</v>
      </c>
    </row>
    <row r="33" spans="1:2" x14ac:dyDescent="0.3">
      <c r="A33" s="5" t="s">
        <v>62</v>
      </c>
      <c r="B33" s="3">
        <v>3685.2678571428573</v>
      </c>
    </row>
  </sheetData>
  <pageMargins left="0.7" right="0.7" top="0.75" bottom="0.75" header="0.3" footer="0.3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61"/>
  <sheetViews>
    <sheetView workbookViewId="0">
      <selection activeCell="F11" sqref="F11"/>
    </sheetView>
  </sheetViews>
  <sheetFormatPr defaultRowHeight="14.4" x14ac:dyDescent="0.3"/>
  <cols>
    <col min="2" max="2" width="26.44140625" style="7" bestFit="1" customWidth="1"/>
  </cols>
  <sheetData>
    <row r="1" spans="1:2" x14ac:dyDescent="0.3">
      <c r="A1" s="1" t="s">
        <v>69</v>
      </c>
      <c r="B1" s="6" t="s">
        <v>70</v>
      </c>
    </row>
    <row r="2" spans="1:2" x14ac:dyDescent="0.3">
      <c r="A2">
        <v>1</v>
      </c>
      <c r="B2" s="7" t="s">
        <v>71</v>
      </c>
    </row>
    <row r="3" spans="1:2" x14ac:dyDescent="0.3">
      <c r="A3">
        <v>2</v>
      </c>
      <c r="B3" s="7">
        <v>0</v>
      </c>
    </row>
    <row r="4" spans="1:2" x14ac:dyDescent="0.3">
      <c r="A4">
        <v>3</v>
      </c>
      <c r="B4" s="7" t="s">
        <v>72</v>
      </c>
    </row>
    <row r="5" spans="1:2" x14ac:dyDescent="0.3">
      <c r="A5">
        <v>4</v>
      </c>
      <c r="B5" s="7" t="s">
        <v>73</v>
      </c>
    </row>
    <row r="6" spans="1:2" x14ac:dyDescent="0.3">
      <c r="A6">
        <v>5</v>
      </c>
      <c r="B6" s="7">
        <v>0</v>
      </c>
    </row>
    <row r="7" spans="1:2" x14ac:dyDescent="0.3">
      <c r="A7">
        <v>6</v>
      </c>
      <c r="B7" s="7" t="s">
        <v>74</v>
      </c>
    </row>
    <row r="8" spans="1:2" x14ac:dyDescent="0.3">
      <c r="A8">
        <v>7</v>
      </c>
      <c r="B8" s="7" t="s">
        <v>75</v>
      </c>
    </row>
    <row r="9" spans="1:2" x14ac:dyDescent="0.3">
      <c r="A9">
        <v>8</v>
      </c>
      <c r="B9" s="7" t="s">
        <v>76</v>
      </c>
    </row>
    <row r="10" spans="1:2" x14ac:dyDescent="0.3">
      <c r="A10">
        <v>9</v>
      </c>
      <c r="B10" s="7">
        <v>1</v>
      </c>
    </row>
    <row r="11" spans="1:2" x14ac:dyDescent="0.3">
      <c r="A11">
        <v>10</v>
      </c>
      <c r="B11" s="7">
        <v>0</v>
      </c>
    </row>
    <row r="12" spans="1:2" x14ac:dyDescent="0.3">
      <c r="A12">
        <v>11</v>
      </c>
      <c r="B12" s="7" t="s">
        <v>77</v>
      </c>
    </row>
    <row r="13" spans="1:2" x14ac:dyDescent="0.3">
      <c r="A13">
        <v>12</v>
      </c>
      <c r="B13" s="7">
        <v>0</v>
      </c>
    </row>
    <row r="14" spans="1:2" x14ac:dyDescent="0.3">
      <c r="A14">
        <v>13</v>
      </c>
      <c r="B14" s="7">
        <v>0</v>
      </c>
    </row>
    <row r="15" spans="1:2" x14ac:dyDescent="0.3">
      <c r="A15">
        <v>14</v>
      </c>
      <c r="B15" s="7" t="s">
        <v>78</v>
      </c>
    </row>
    <row r="16" spans="1:2" x14ac:dyDescent="0.3">
      <c r="A16">
        <v>15</v>
      </c>
      <c r="B16" s="7">
        <v>0</v>
      </c>
    </row>
    <row r="17" spans="1:2" x14ac:dyDescent="0.3">
      <c r="A17">
        <v>16</v>
      </c>
      <c r="B17" s="7" t="s">
        <v>71</v>
      </c>
    </row>
    <row r="18" spans="1:2" x14ac:dyDescent="0.3">
      <c r="A18">
        <v>17</v>
      </c>
      <c r="B18" s="7">
        <v>0</v>
      </c>
    </row>
    <row r="19" spans="1:2" x14ac:dyDescent="0.3">
      <c r="A19">
        <v>18</v>
      </c>
      <c r="B19" s="7">
        <v>0</v>
      </c>
    </row>
    <row r="20" spans="1:2" x14ac:dyDescent="0.3">
      <c r="A20">
        <v>19</v>
      </c>
      <c r="B20" s="7">
        <v>0.83</v>
      </c>
    </row>
    <row r="21" spans="1:2" x14ac:dyDescent="0.3">
      <c r="A21">
        <v>20</v>
      </c>
      <c r="B21" s="7">
        <v>0.37</v>
      </c>
    </row>
    <row r="22" spans="1:2" x14ac:dyDescent="0.3">
      <c r="A22">
        <v>21</v>
      </c>
      <c r="B22" s="7" t="s">
        <v>79</v>
      </c>
    </row>
    <row r="23" spans="1:2" x14ac:dyDescent="0.3">
      <c r="A23">
        <v>22</v>
      </c>
      <c r="B23" s="7" t="s">
        <v>71</v>
      </c>
    </row>
    <row r="24" spans="1:2" x14ac:dyDescent="0.3">
      <c r="A24">
        <v>23</v>
      </c>
      <c r="B24" s="7" t="s">
        <v>80</v>
      </c>
    </row>
    <row r="25" spans="1:2" x14ac:dyDescent="0.3">
      <c r="A25">
        <v>24</v>
      </c>
      <c r="B25" s="7" t="s">
        <v>81</v>
      </c>
    </row>
    <row r="26" spans="1:2" x14ac:dyDescent="0.3">
      <c r="A26">
        <v>25</v>
      </c>
      <c r="B26" s="7" t="s">
        <v>76</v>
      </c>
    </row>
    <row r="27" spans="1:2" x14ac:dyDescent="0.3">
      <c r="A27">
        <v>26</v>
      </c>
      <c r="B27" s="7" t="s">
        <v>82</v>
      </c>
    </row>
    <row r="28" spans="1:2" x14ac:dyDescent="0.3">
      <c r="A28">
        <v>27</v>
      </c>
      <c r="B28" s="7" t="s">
        <v>83</v>
      </c>
    </row>
    <row r="29" spans="1:2" x14ac:dyDescent="0.3">
      <c r="A29">
        <v>28</v>
      </c>
      <c r="B29" s="7">
        <v>0</v>
      </c>
    </row>
    <row r="30" spans="1:2" x14ac:dyDescent="0.3">
      <c r="A30">
        <v>29</v>
      </c>
      <c r="B30" s="7" t="s">
        <v>84</v>
      </c>
    </row>
    <row r="31" spans="1:2" x14ac:dyDescent="0.3">
      <c r="A31">
        <v>30</v>
      </c>
      <c r="B31" s="7">
        <v>0</v>
      </c>
    </row>
    <row r="32" spans="1:2" x14ac:dyDescent="0.3">
      <c r="A32">
        <v>31</v>
      </c>
      <c r="B32" s="7">
        <v>0</v>
      </c>
    </row>
    <row r="33" spans="1:2" x14ac:dyDescent="0.3">
      <c r="A33">
        <v>32</v>
      </c>
      <c r="B33" s="7" t="s">
        <v>85</v>
      </c>
    </row>
    <row r="34" spans="1:2" x14ac:dyDescent="0.3">
      <c r="A34">
        <v>33</v>
      </c>
      <c r="B34" s="7">
        <v>1</v>
      </c>
    </row>
    <row r="35" spans="1:2" x14ac:dyDescent="0.3">
      <c r="A35">
        <v>34</v>
      </c>
      <c r="B35" s="7">
        <v>0</v>
      </c>
    </row>
    <row r="36" spans="1:2" x14ac:dyDescent="0.3">
      <c r="A36">
        <v>35</v>
      </c>
      <c r="B36" s="7">
        <v>0</v>
      </c>
    </row>
    <row r="37" spans="1:2" x14ac:dyDescent="0.3">
      <c r="A37">
        <v>36</v>
      </c>
      <c r="B37" s="7">
        <v>0</v>
      </c>
    </row>
    <row r="38" spans="1:2" x14ac:dyDescent="0.3">
      <c r="A38">
        <v>37</v>
      </c>
      <c r="B38" s="7">
        <v>0</v>
      </c>
    </row>
    <row r="39" spans="1:2" x14ac:dyDescent="0.3">
      <c r="A39">
        <v>38</v>
      </c>
      <c r="B39" s="7">
        <v>0</v>
      </c>
    </row>
    <row r="40" spans="1:2" x14ac:dyDescent="0.3">
      <c r="A40">
        <v>39</v>
      </c>
      <c r="B40" s="7">
        <v>0</v>
      </c>
    </row>
    <row r="41" spans="1:2" x14ac:dyDescent="0.3">
      <c r="A41">
        <v>40</v>
      </c>
      <c r="B41" s="7" t="s">
        <v>86</v>
      </c>
    </row>
    <row r="42" spans="1:2" x14ac:dyDescent="0.3">
      <c r="A42">
        <v>41</v>
      </c>
      <c r="B42" s="7" t="s">
        <v>87</v>
      </c>
    </row>
    <row r="43" spans="1:2" x14ac:dyDescent="0.3">
      <c r="A43">
        <v>42</v>
      </c>
      <c r="B43" s="7" t="s">
        <v>88</v>
      </c>
    </row>
    <row r="44" spans="1:2" x14ac:dyDescent="0.3">
      <c r="A44">
        <v>43</v>
      </c>
      <c r="B44" s="7">
        <v>0</v>
      </c>
    </row>
    <row r="45" spans="1:2" x14ac:dyDescent="0.3">
      <c r="A45">
        <v>44</v>
      </c>
      <c r="B45" s="7" t="s">
        <v>76</v>
      </c>
    </row>
    <row r="46" spans="1:2" x14ac:dyDescent="0.3">
      <c r="A46">
        <v>45</v>
      </c>
      <c r="B46" s="7">
        <v>1</v>
      </c>
    </row>
    <row r="47" spans="1:2" x14ac:dyDescent="0.3">
      <c r="A47">
        <v>46</v>
      </c>
      <c r="B47" s="7">
        <v>1</v>
      </c>
    </row>
    <row r="48" spans="1:2" x14ac:dyDescent="0.3">
      <c r="A48">
        <v>47</v>
      </c>
      <c r="B48" s="7">
        <v>0</v>
      </c>
    </row>
    <row r="49" spans="1:2" x14ac:dyDescent="0.3">
      <c r="A49">
        <v>48</v>
      </c>
      <c r="B49" s="7" t="s">
        <v>89</v>
      </c>
    </row>
    <row r="50" spans="1:2" x14ac:dyDescent="0.3">
      <c r="A50">
        <v>49</v>
      </c>
      <c r="B50" s="7" t="s">
        <v>76</v>
      </c>
    </row>
    <row r="51" spans="1:2" x14ac:dyDescent="0.3">
      <c r="A51">
        <v>50</v>
      </c>
      <c r="B51" s="7">
        <v>0</v>
      </c>
    </row>
    <row r="52" spans="1:2" x14ac:dyDescent="0.3">
      <c r="A52">
        <v>51</v>
      </c>
      <c r="B52" s="7" t="s">
        <v>90</v>
      </c>
    </row>
    <row r="53" spans="1:2" x14ac:dyDescent="0.3">
      <c r="A53">
        <v>52</v>
      </c>
      <c r="B53" s="7">
        <v>0</v>
      </c>
    </row>
    <row r="54" spans="1:2" x14ac:dyDescent="0.3">
      <c r="A54">
        <v>53</v>
      </c>
      <c r="B54" s="7" t="s">
        <v>91</v>
      </c>
    </row>
    <row r="55" spans="1:2" x14ac:dyDescent="0.3">
      <c r="A55">
        <v>54</v>
      </c>
      <c r="B55" s="7">
        <v>0</v>
      </c>
    </row>
    <row r="56" spans="1:2" x14ac:dyDescent="0.3">
      <c r="A56">
        <v>55</v>
      </c>
      <c r="B56" s="7">
        <v>1</v>
      </c>
    </row>
    <row r="57" spans="1:2" x14ac:dyDescent="0.3">
      <c r="A57">
        <v>56</v>
      </c>
      <c r="B57" s="7">
        <v>1</v>
      </c>
    </row>
    <row r="58" spans="1:2" x14ac:dyDescent="0.3">
      <c r="A58">
        <v>57</v>
      </c>
      <c r="B58" s="7">
        <v>1</v>
      </c>
    </row>
    <row r="59" spans="1:2" x14ac:dyDescent="0.3">
      <c r="A59">
        <v>58</v>
      </c>
      <c r="B59" s="7">
        <v>0</v>
      </c>
    </row>
    <row r="60" spans="1:2" x14ac:dyDescent="0.3">
      <c r="A60">
        <v>59</v>
      </c>
      <c r="B60" s="7" t="s">
        <v>92</v>
      </c>
    </row>
    <row r="61" spans="1:2" x14ac:dyDescent="0.3">
      <c r="A61">
        <v>60</v>
      </c>
      <c r="B61" s="7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63"/>
  <sheetViews>
    <sheetView tabSelected="1" workbookViewId="0">
      <selection activeCell="L2" sqref="L2"/>
    </sheetView>
  </sheetViews>
  <sheetFormatPr defaultRowHeight="14.4" x14ac:dyDescent="0.3"/>
  <cols>
    <col min="2" max="3" width="13.33203125" customWidth="1"/>
    <col min="10" max="10" width="15.6640625" bestFit="1" customWidth="1"/>
  </cols>
  <sheetData>
    <row r="1" spans="1:16" ht="43.2" x14ac:dyDescent="0.3">
      <c r="A1" t="s">
        <v>0</v>
      </c>
      <c r="B1" s="1" t="s">
        <v>93</v>
      </c>
      <c r="C1" s="1" t="s">
        <v>94</v>
      </c>
      <c r="D1" s="1" t="s">
        <v>95</v>
      </c>
      <c r="E1" s="8" t="s">
        <v>96</v>
      </c>
      <c r="F1" s="8" t="s">
        <v>97</v>
      </c>
      <c r="G1" s="8" t="s">
        <v>98</v>
      </c>
      <c r="H1" s="8" t="s">
        <v>99</v>
      </c>
      <c r="I1" s="8" t="s">
        <v>100</v>
      </c>
      <c r="J1" s="1" t="s">
        <v>65</v>
      </c>
      <c r="P1" t="s">
        <v>70</v>
      </c>
    </row>
    <row r="2" spans="1:16" x14ac:dyDescent="0.3">
      <c r="A2">
        <v>1</v>
      </c>
      <c r="B2">
        <v>4262</v>
      </c>
      <c r="C2">
        <v>11</v>
      </c>
      <c r="D2" s="2">
        <f>B2-(B2*C2/100)</f>
        <v>3793.18</v>
      </c>
      <c r="E2">
        <v>15</v>
      </c>
      <c r="F2" s="10" t="s">
        <v>71</v>
      </c>
      <c r="G2">
        <f>E2-F2</f>
        <v>14.44</v>
      </c>
      <c r="H2">
        <f>(D2/1000)/G2</f>
        <v>0.26268559556786703</v>
      </c>
      <c r="I2">
        <f>(H2*10000)/1000</f>
        <v>2.6268559556786704</v>
      </c>
      <c r="J2" t="s">
        <v>3</v>
      </c>
      <c r="M2" s="1" t="s">
        <v>31</v>
      </c>
      <c r="N2" s="1"/>
      <c r="P2" t="s">
        <v>71</v>
      </c>
    </row>
    <row r="3" spans="1:16" x14ac:dyDescent="0.3">
      <c r="A3">
        <v>2</v>
      </c>
      <c r="B3">
        <v>2787</v>
      </c>
      <c r="C3">
        <v>10.4</v>
      </c>
      <c r="D3" s="2">
        <f>B3-(B3*C3/100)</f>
        <v>2497.152</v>
      </c>
      <c r="E3">
        <v>15</v>
      </c>
      <c r="F3">
        <v>0</v>
      </c>
      <c r="G3">
        <f t="shared" ref="G3:G61" si="0">E3-F3</f>
        <v>15</v>
      </c>
      <c r="H3">
        <f t="shared" ref="H3:H61" si="1">(D3/1000)/G3</f>
        <v>0.16647680000000001</v>
      </c>
      <c r="I3">
        <f t="shared" ref="I3:I61" si="2">(H3*10000)/1000</f>
        <v>1.664768</v>
      </c>
      <c r="J3" t="s">
        <v>4</v>
      </c>
      <c r="L3" t="s">
        <v>7</v>
      </c>
      <c r="M3" s="10">
        <f>AVERAGE(I6,I10,I21,I22,I43,I44,I55,I56)</f>
        <v>2.4611560843313178</v>
      </c>
      <c r="N3" s="10">
        <f>STDEV(I6,I10,I21,I22,I43,I44,I55,I56)</f>
        <v>0.18389557794938927</v>
      </c>
      <c r="P3">
        <v>0</v>
      </c>
    </row>
    <row r="4" spans="1:16" x14ac:dyDescent="0.3">
      <c r="A4">
        <v>3</v>
      </c>
      <c r="B4">
        <v>3855</v>
      </c>
      <c r="C4">
        <v>11.2</v>
      </c>
      <c r="D4" s="2">
        <f t="shared" ref="D4:D61" si="3">B4-(B4*C4/100)</f>
        <v>3423.24</v>
      </c>
      <c r="E4">
        <v>15</v>
      </c>
      <c r="F4" t="s">
        <v>72</v>
      </c>
      <c r="G4">
        <f t="shared" si="0"/>
        <v>14.17</v>
      </c>
      <c r="H4">
        <f t="shared" si="1"/>
        <v>0.24158362738179251</v>
      </c>
      <c r="I4">
        <f t="shared" si="2"/>
        <v>2.4158362738179253</v>
      </c>
      <c r="J4" t="s">
        <v>5</v>
      </c>
      <c r="L4" t="s">
        <v>13</v>
      </c>
      <c r="M4" s="10">
        <f>AVERAGE(I13,I18,I32,I59)</f>
        <v>2.7029074999999998</v>
      </c>
      <c r="N4" s="10">
        <f>STDEV(I13,I18,I32,I59)</f>
        <v>0.35502803699713448</v>
      </c>
      <c r="P4" t="s">
        <v>72</v>
      </c>
    </row>
    <row r="5" spans="1:16" x14ac:dyDescent="0.3">
      <c r="A5">
        <v>4</v>
      </c>
      <c r="B5">
        <v>2951</v>
      </c>
      <c r="C5">
        <v>10.7</v>
      </c>
      <c r="D5" s="2">
        <f t="shared" si="3"/>
        <v>2635.2429999999999</v>
      </c>
      <c r="E5">
        <v>15</v>
      </c>
      <c r="F5" t="s">
        <v>73</v>
      </c>
      <c r="G5">
        <f t="shared" si="0"/>
        <v>14.93</v>
      </c>
      <c r="H5">
        <f t="shared" si="1"/>
        <v>0.17650656396517081</v>
      </c>
      <c r="I5">
        <f t="shared" si="2"/>
        <v>1.7650656396517082</v>
      </c>
      <c r="J5" t="s">
        <v>6</v>
      </c>
      <c r="L5" t="s">
        <v>32</v>
      </c>
      <c r="M5" s="10">
        <f>AVERAGE(I5,I7,I8,I12,I14,I16,I20,I24,I25,I27,I29,I31,I33,I35,I37,I38,I40,I42,I48,I49,I54,I58,I60,I61)</f>
        <v>2.1814525073075566</v>
      </c>
      <c r="N5" s="10">
        <f>STDEV(I5,I7,I8,I12,I14,I16,I20,I24,I25,I27,I29,I31,I33,I35,I37,I38,I40,I42,I48,I49,I54,I58,I60,I61)</f>
        <v>0.63796797970940067</v>
      </c>
      <c r="P5" t="s">
        <v>73</v>
      </c>
    </row>
    <row r="6" spans="1:16" x14ac:dyDescent="0.3">
      <c r="A6">
        <v>5</v>
      </c>
      <c r="B6">
        <v>3929</v>
      </c>
      <c r="C6">
        <v>11.3</v>
      </c>
      <c r="D6" s="2">
        <f t="shared" si="3"/>
        <v>3485.0230000000001</v>
      </c>
      <c r="E6">
        <v>15</v>
      </c>
      <c r="F6">
        <v>0</v>
      </c>
      <c r="G6">
        <f t="shared" si="0"/>
        <v>15</v>
      </c>
      <c r="H6">
        <f t="shared" si="1"/>
        <v>0.23233486666666667</v>
      </c>
      <c r="I6">
        <f t="shared" si="2"/>
        <v>2.323348666666667</v>
      </c>
      <c r="J6" t="s">
        <v>7</v>
      </c>
      <c r="L6" t="s">
        <v>33</v>
      </c>
      <c r="M6" s="10">
        <f>AVERAGE(I2,I4,I15,I19,I28,I34,I36,I46,I51,I53)</f>
        <v>2.231187046001903</v>
      </c>
      <c r="N6" s="10">
        <f>STDEV(I2,I4,I15,I19,I28,I34,I36,I46,I51,I53)</f>
        <v>0.7563999541938482</v>
      </c>
      <c r="P6">
        <v>0</v>
      </c>
    </row>
    <row r="7" spans="1:16" x14ac:dyDescent="0.3">
      <c r="A7">
        <v>6</v>
      </c>
      <c r="B7">
        <v>3670</v>
      </c>
      <c r="C7">
        <v>11</v>
      </c>
      <c r="D7" s="2">
        <f t="shared" si="3"/>
        <v>3266.3</v>
      </c>
      <c r="E7">
        <v>15</v>
      </c>
      <c r="F7" t="s">
        <v>74</v>
      </c>
      <c r="G7">
        <f t="shared" si="0"/>
        <v>14.72</v>
      </c>
      <c r="H7">
        <f t="shared" si="1"/>
        <v>0.2218953804347826</v>
      </c>
      <c r="I7">
        <f t="shared" si="2"/>
        <v>2.2189538043478261</v>
      </c>
      <c r="J7" t="s">
        <v>8</v>
      </c>
      <c r="L7" t="s">
        <v>34</v>
      </c>
      <c r="M7" s="10">
        <f>AVERAGE(I3,I23,I30,I41,I52,I57)</f>
        <v>1.9392649068518573</v>
      </c>
      <c r="N7" s="10">
        <f>STDEV(I3,I23,I30,I41,I52,I57)</f>
        <v>0.35690002699115819</v>
      </c>
      <c r="P7" t="s">
        <v>74</v>
      </c>
    </row>
    <row r="8" spans="1:16" x14ac:dyDescent="0.3">
      <c r="A8">
        <v>7</v>
      </c>
      <c r="B8">
        <v>4144</v>
      </c>
      <c r="C8">
        <v>11.4</v>
      </c>
      <c r="D8" s="2">
        <f t="shared" si="3"/>
        <v>3671.5839999999998</v>
      </c>
      <c r="E8">
        <v>15</v>
      </c>
      <c r="F8" t="s">
        <v>75</v>
      </c>
      <c r="G8">
        <f t="shared" si="0"/>
        <v>14.68</v>
      </c>
      <c r="H8">
        <f t="shared" si="1"/>
        <v>0.25010790190735693</v>
      </c>
      <c r="I8">
        <f t="shared" si="2"/>
        <v>2.5010790190735692</v>
      </c>
      <c r="J8" t="s">
        <v>9</v>
      </c>
      <c r="L8" t="s">
        <v>35</v>
      </c>
      <c r="M8" s="10">
        <f>AVERAGE(I11,I17,I39,I47)</f>
        <v>2.2383734742118455</v>
      </c>
      <c r="N8" s="10">
        <f>STDEV(I11,I17,I39,I47)</f>
        <v>0.53124380844404517</v>
      </c>
      <c r="P8" t="s">
        <v>75</v>
      </c>
    </row>
    <row r="9" spans="1:16" x14ac:dyDescent="0.3">
      <c r="A9">
        <v>8</v>
      </c>
      <c r="D9" s="2">
        <f t="shared" si="3"/>
        <v>0</v>
      </c>
      <c r="J9" t="s">
        <v>10</v>
      </c>
      <c r="P9" t="s">
        <v>76</v>
      </c>
    </row>
    <row r="10" spans="1:16" x14ac:dyDescent="0.3">
      <c r="A10">
        <v>9</v>
      </c>
      <c r="B10">
        <v>4235</v>
      </c>
      <c r="C10">
        <v>11.4</v>
      </c>
      <c r="D10" s="2">
        <f t="shared" si="3"/>
        <v>3752.21</v>
      </c>
      <c r="E10">
        <v>15</v>
      </c>
      <c r="F10">
        <v>1</v>
      </c>
      <c r="G10">
        <f t="shared" si="0"/>
        <v>14</v>
      </c>
      <c r="H10">
        <f t="shared" si="1"/>
        <v>0.268015</v>
      </c>
      <c r="I10">
        <f t="shared" si="2"/>
        <v>2.6801500000000003</v>
      </c>
      <c r="J10" t="s">
        <v>7</v>
      </c>
      <c r="P10">
        <v>1</v>
      </c>
    </row>
    <row r="11" spans="1:16" x14ac:dyDescent="0.3">
      <c r="A11">
        <v>10</v>
      </c>
      <c r="B11">
        <v>2798</v>
      </c>
      <c r="C11">
        <v>10.7</v>
      </c>
      <c r="D11" s="2">
        <f t="shared" si="3"/>
        <v>2498.614</v>
      </c>
      <c r="E11">
        <v>15</v>
      </c>
      <c r="F11">
        <v>0</v>
      </c>
      <c r="G11">
        <f t="shared" si="0"/>
        <v>15</v>
      </c>
      <c r="H11">
        <f t="shared" si="1"/>
        <v>0.16657426666666666</v>
      </c>
      <c r="I11">
        <f t="shared" si="2"/>
        <v>1.6657426666666666</v>
      </c>
      <c r="J11" t="s">
        <v>11</v>
      </c>
      <c r="P11">
        <v>0</v>
      </c>
    </row>
    <row r="12" spans="1:16" x14ac:dyDescent="0.3">
      <c r="A12">
        <v>11</v>
      </c>
      <c r="B12">
        <v>2351</v>
      </c>
      <c r="C12">
        <v>11.4</v>
      </c>
      <c r="D12" s="2">
        <f t="shared" si="3"/>
        <v>2082.9859999999999</v>
      </c>
      <c r="E12">
        <v>15</v>
      </c>
      <c r="F12" s="9" t="s">
        <v>77</v>
      </c>
      <c r="G12">
        <f t="shared" si="0"/>
        <v>13.64</v>
      </c>
      <c r="H12">
        <f t="shared" si="1"/>
        <v>0.15271158357771261</v>
      </c>
      <c r="I12">
        <f t="shared" si="2"/>
        <v>1.5271158357771262</v>
      </c>
      <c r="J12" t="s">
        <v>12</v>
      </c>
      <c r="P12" t="s">
        <v>77</v>
      </c>
    </row>
    <row r="13" spans="1:16" x14ac:dyDescent="0.3">
      <c r="A13">
        <v>12</v>
      </c>
      <c r="B13">
        <v>3845</v>
      </c>
      <c r="C13">
        <v>11.3</v>
      </c>
      <c r="D13" s="2">
        <f t="shared" si="3"/>
        <v>3410.5149999999999</v>
      </c>
      <c r="E13">
        <v>15</v>
      </c>
      <c r="F13">
        <v>0</v>
      </c>
      <c r="G13">
        <f t="shared" si="0"/>
        <v>15</v>
      </c>
      <c r="H13">
        <f t="shared" si="1"/>
        <v>0.22736766666666666</v>
      </c>
      <c r="I13">
        <f t="shared" si="2"/>
        <v>2.2736766666666668</v>
      </c>
      <c r="J13" t="s">
        <v>13</v>
      </c>
      <c r="P13">
        <v>0</v>
      </c>
    </row>
    <row r="14" spans="1:16" x14ac:dyDescent="0.3">
      <c r="A14">
        <v>13</v>
      </c>
      <c r="B14">
        <v>3192</v>
      </c>
      <c r="C14">
        <v>11.3</v>
      </c>
      <c r="D14" s="2">
        <f t="shared" si="3"/>
        <v>2831.3040000000001</v>
      </c>
      <c r="E14">
        <v>15</v>
      </c>
      <c r="F14" s="9">
        <v>0</v>
      </c>
      <c r="G14">
        <f t="shared" si="0"/>
        <v>15</v>
      </c>
      <c r="H14">
        <f t="shared" si="1"/>
        <v>0.18875360000000002</v>
      </c>
      <c r="I14">
        <f t="shared" si="2"/>
        <v>1.8875360000000003</v>
      </c>
      <c r="J14" t="s">
        <v>14</v>
      </c>
      <c r="P14">
        <v>0</v>
      </c>
    </row>
    <row r="15" spans="1:16" x14ac:dyDescent="0.3">
      <c r="A15">
        <v>14</v>
      </c>
      <c r="B15">
        <v>526</v>
      </c>
      <c r="C15">
        <v>10.8</v>
      </c>
      <c r="D15" s="2">
        <f t="shared" si="3"/>
        <v>469.19200000000001</v>
      </c>
      <c r="E15">
        <v>15</v>
      </c>
      <c r="F15" t="s">
        <v>78</v>
      </c>
      <c r="G15">
        <f t="shared" si="0"/>
        <v>14.03</v>
      </c>
      <c r="H15">
        <f t="shared" si="1"/>
        <v>3.3442052744119745E-2</v>
      </c>
      <c r="I15">
        <f t="shared" si="2"/>
        <v>0.33442052744119749</v>
      </c>
      <c r="J15" t="s">
        <v>15</v>
      </c>
      <c r="P15" t="s">
        <v>78</v>
      </c>
    </row>
    <row r="16" spans="1:16" x14ac:dyDescent="0.3">
      <c r="A16">
        <v>15</v>
      </c>
      <c r="B16">
        <v>328</v>
      </c>
      <c r="C16">
        <v>10.6</v>
      </c>
      <c r="D16" s="2">
        <f t="shared" si="3"/>
        <v>293.23199999999997</v>
      </c>
      <c r="E16">
        <v>15</v>
      </c>
      <c r="F16" s="9">
        <v>0</v>
      </c>
      <c r="G16">
        <f t="shared" si="0"/>
        <v>15</v>
      </c>
      <c r="H16">
        <f t="shared" si="1"/>
        <v>1.9548799999999998E-2</v>
      </c>
      <c r="I16">
        <f t="shared" si="2"/>
        <v>0.19548799999999997</v>
      </c>
      <c r="J16" t="s">
        <v>16</v>
      </c>
      <c r="P16">
        <v>0</v>
      </c>
    </row>
    <row r="17" spans="1:16" x14ac:dyDescent="0.3">
      <c r="A17">
        <v>16</v>
      </c>
      <c r="B17">
        <v>4426</v>
      </c>
      <c r="C17">
        <v>11.6</v>
      </c>
      <c r="D17" s="2">
        <f t="shared" si="3"/>
        <v>3912.5839999999998</v>
      </c>
      <c r="E17">
        <v>15</v>
      </c>
      <c r="F17" t="s">
        <v>71</v>
      </c>
      <c r="G17">
        <f t="shared" si="0"/>
        <v>14.44</v>
      </c>
      <c r="H17">
        <f t="shared" si="1"/>
        <v>0.27095457063711909</v>
      </c>
      <c r="I17">
        <f t="shared" si="2"/>
        <v>2.7095457063711912</v>
      </c>
      <c r="J17" t="s">
        <v>11</v>
      </c>
      <c r="P17" t="s">
        <v>71</v>
      </c>
    </row>
    <row r="18" spans="1:16" x14ac:dyDescent="0.3">
      <c r="A18">
        <v>17</v>
      </c>
      <c r="B18">
        <v>5312</v>
      </c>
      <c r="C18">
        <v>11.3</v>
      </c>
      <c r="D18" s="2">
        <f t="shared" si="3"/>
        <v>4711.7439999999997</v>
      </c>
      <c r="E18">
        <v>15</v>
      </c>
      <c r="F18">
        <v>0</v>
      </c>
      <c r="G18">
        <f t="shared" si="0"/>
        <v>15</v>
      </c>
      <c r="H18">
        <f t="shared" si="1"/>
        <v>0.31411626666666664</v>
      </c>
      <c r="I18">
        <f t="shared" si="2"/>
        <v>3.1411626666666668</v>
      </c>
      <c r="J18" t="s">
        <v>13</v>
      </c>
      <c r="P18">
        <v>0</v>
      </c>
    </row>
    <row r="19" spans="1:16" x14ac:dyDescent="0.3">
      <c r="A19">
        <v>18</v>
      </c>
      <c r="B19">
        <v>3126</v>
      </c>
      <c r="C19">
        <v>10.8</v>
      </c>
      <c r="D19" s="2">
        <f t="shared" si="3"/>
        <v>2788.3919999999998</v>
      </c>
      <c r="E19">
        <v>15</v>
      </c>
      <c r="F19">
        <v>0</v>
      </c>
      <c r="G19">
        <f t="shared" si="0"/>
        <v>15</v>
      </c>
      <c r="H19">
        <f t="shared" si="1"/>
        <v>0.1858928</v>
      </c>
      <c r="I19">
        <f t="shared" si="2"/>
        <v>1.8589279999999999</v>
      </c>
      <c r="J19" t="s">
        <v>17</v>
      </c>
      <c r="P19">
        <v>0</v>
      </c>
    </row>
    <row r="20" spans="1:16" x14ac:dyDescent="0.3">
      <c r="A20">
        <v>19</v>
      </c>
      <c r="B20">
        <v>4486</v>
      </c>
      <c r="C20">
        <v>10.8</v>
      </c>
      <c r="D20" s="2">
        <f t="shared" si="3"/>
        <v>4001.5119999999997</v>
      </c>
      <c r="E20">
        <v>15</v>
      </c>
      <c r="F20">
        <v>0.83</v>
      </c>
      <c r="G20">
        <f t="shared" si="0"/>
        <v>14.17</v>
      </c>
      <c r="H20">
        <f t="shared" si="1"/>
        <v>0.28239322512350035</v>
      </c>
      <c r="I20">
        <f t="shared" si="2"/>
        <v>2.8239322512350036</v>
      </c>
      <c r="J20" t="s">
        <v>9</v>
      </c>
      <c r="P20">
        <v>0.83</v>
      </c>
    </row>
    <row r="21" spans="1:16" x14ac:dyDescent="0.3">
      <c r="A21">
        <v>20</v>
      </c>
      <c r="B21">
        <v>4605</v>
      </c>
      <c r="C21">
        <v>11.9</v>
      </c>
      <c r="D21" s="2">
        <f t="shared" si="3"/>
        <v>4057.0050000000001</v>
      </c>
      <c r="E21">
        <v>15</v>
      </c>
      <c r="F21">
        <v>0.37</v>
      </c>
      <c r="G21">
        <f t="shared" si="0"/>
        <v>14.63</v>
      </c>
      <c r="H21">
        <f t="shared" si="1"/>
        <v>0.27730724538619278</v>
      </c>
      <c r="I21">
        <f t="shared" si="2"/>
        <v>2.773072453861928</v>
      </c>
      <c r="J21" t="s">
        <v>7</v>
      </c>
      <c r="P21">
        <v>0.37</v>
      </c>
    </row>
    <row r="22" spans="1:16" x14ac:dyDescent="0.3">
      <c r="A22">
        <v>21</v>
      </c>
      <c r="B22">
        <v>3811</v>
      </c>
      <c r="C22">
        <v>11</v>
      </c>
      <c r="D22" s="2">
        <f t="shared" si="3"/>
        <v>3391.79</v>
      </c>
      <c r="E22">
        <v>15</v>
      </c>
      <c r="F22" t="s">
        <v>79</v>
      </c>
      <c r="G22">
        <f t="shared" si="0"/>
        <v>14.16</v>
      </c>
      <c r="H22">
        <f t="shared" si="1"/>
        <v>0.23953319209039547</v>
      </c>
      <c r="I22">
        <f t="shared" si="2"/>
        <v>2.3953319209039545</v>
      </c>
      <c r="J22" t="s">
        <v>7</v>
      </c>
      <c r="P22" t="s">
        <v>79</v>
      </c>
    </row>
    <row r="23" spans="1:16" x14ac:dyDescent="0.3">
      <c r="A23">
        <v>22</v>
      </c>
      <c r="B23">
        <v>2868</v>
      </c>
      <c r="C23">
        <v>10.8</v>
      </c>
      <c r="D23" s="2">
        <f t="shared" si="3"/>
        <v>2558.2559999999999</v>
      </c>
      <c r="E23">
        <v>15</v>
      </c>
      <c r="F23" t="s">
        <v>71</v>
      </c>
      <c r="G23">
        <f t="shared" si="0"/>
        <v>14.44</v>
      </c>
      <c r="H23">
        <f t="shared" si="1"/>
        <v>0.17716454293628808</v>
      </c>
      <c r="I23">
        <f t="shared" si="2"/>
        <v>1.7716454293628807</v>
      </c>
      <c r="J23" t="s">
        <v>18</v>
      </c>
      <c r="P23" t="s">
        <v>71</v>
      </c>
    </row>
    <row r="24" spans="1:16" x14ac:dyDescent="0.3">
      <c r="A24">
        <v>23</v>
      </c>
      <c r="B24">
        <v>4049</v>
      </c>
      <c r="C24">
        <v>11.5</v>
      </c>
      <c r="D24" s="2">
        <f t="shared" si="3"/>
        <v>3583.3649999999998</v>
      </c>
      <c r="E24">
        <v>15</v>
      </c>
      <c r="F24" t="s">
        <v>80</v>
      </c>
      <c r="G24">
        <f t="shared" si="0"/>
        <v>14.65</v>
      </c>
      <c r="H24">
        <f t="shared" si="1"/>
        <v>0.24459829351535833</v>
      </c>
      <c r="I24">
        <f t="shared" si="2"/>
        <v>2.4459829351535833</v>
      </c>
      <c r="J24" t="s">
        <v>8</v>
      </c>
      <c r="P24" t="s">
        <v>80</v>
      </c>
    </row>
    <row r="25" spans="1:16" x14ac:dyDescent="0.3">
      <c r="A25">
        <v>24</v>
      </c>
      <c r="B25">
        <v>4543</v>
      </c>
      <c r="C25">
        <v>10.8</v>
      </c>
      <c r="D25" s="2">
        <f t="shared" si="3"/>
        <v>4052.3559999999998</v>
      </c>
      <c r="E25">
        <v>15</v>
      </c>
      <c r="F25" s="9" t="s">
        <v>81</v>
      </c>
      <c r="G25">
        <f t="shared" si="0"/>
        <v>13.57</v>
      </c>
      <c r="H25">
        <f t="shared" si="1"/>
        <v>0.29862608695652171</v>
      </c>
      <c r="I25">
        <f t="shared" si="2"/>
        <v>2.9862608695652169</v>
      </c>
      <c r="J25" t="s">
        <v>19</v>
      </c>
      <c r="P25" t="s">
        <v>81</v>
      </c>
    </row>
    <row r="26" spans="1:16" x14ac:dyDescent="0.3">
      <c r="A26">
        <v>25</v>
      </c>
      <c r="D26" s="2">
        <f t="shared" si="3"/>
        <v>0</v>
      </c>
      <c r="F26" s="9"/>
      <c r="J26" t="s">
        <v>10</v>
      </c>
      <c r="P26" t="s">
        <v>76</v>
      </c>
    </row>
    <row r="27" spans="1:16" x14ac:dyDescent="0.3">
      <c r="A27">
        <v>26</v>
      </c>
      <c r="B27">
        <v>2691</v>
      </c>
      <c r="C27">
        <v>10.8</v>
      </c>
      <c r="D27" s="2">
        <f t="shared" si="3"/>
        <v>2400.3719999999998</v>
      </c>
      <c r="E27">
        <v>15</v>
      </c>
      <c r="F27" s="9" t="s">
        <v>82</v>
      </c>
      <c r="G27">
        <f t="shared" si="0"/>
        <v>13.78</v>
      </c>
      <c r="H27">
        <f t="shared" si="1"/>
        <v>0.17419245283018869</v>
      </c>
      <c r="I27">
        <f t="shared" si="2"/>
        <v>1.7419245283018869</v>
      </c>
      <c r="J27" t="s">
        <v>16</v>
      </c>
      <c r="P27" t="s">
        <v>82</v>
      </c>
    </row>
    <row r="28" spans="1:16" x14ac:dyDescent="0.3">
      <c r="A28">
        <v>27</v>
      </c>
      <c r="B28">
        <v>3031</v>
      </c>
      <c r="C28">
        <v>10.7</v>
      </c>
      <c r="D28" s="2">
        <f t="shared" si="3"/>
        <v>2706.683</v>
      </c>
      <c r="E28">
        <v>15</v>
      </c>
      <c r="F28" s="9" t="s">
        <v>83</v>
      </c>
      <c r="G28">
        <f t="shared" si="0"/>
        <v>14.28</v>
      </c>
      <c r="H28">
        <f t="shared" si="1"/>
        <v>0.18954362745098038</v>
      </c>
      <c r="I28">
        <f t="shared" si="2"/>
        <v>1.8954362745098037</v>
      </c>
      <c r="J28" t="s">
        <v>20</v>
      </c>
      <c r="P28" t="s">
        <v>83</v>
      </c>
    </row>
    <row r="29" spans="1:16" x14ac:dyDescent="0.3">
      <c r="A29">
        <v>28</v>
      </c>
      <c r="B29">
        <v>4007</v>
      </c>
      <c r="C29">
        <v>11.2</v>
      </c>
      <c r="D29" s="2">
        <f t="shared" si="3"/>
        <v>3558.2159999999999</v>
      </c>
      <c r="E29">
        <v>15</v>
      </c>
      <c r="F29" s="9">
        <v>0</v>
      </c>
      <c r="G29">
        <f t="shared" si="0"/>
        <v>15</v>
      </c>
      <c r="H29">
        <f t="shared" si="1"/>
        <v>0.23721439999999999</v>
      </c>
      <c r="I29">
        <f t="shared" si="2"/>
        <v>2.3721439999999996</v>
      </c>
      <c r="J29" t="s">
        <v>14</v>
      </c>
      <c r="P29">
        <v>0</v>
      </c>
    </row>
    <row r="30" spans="1:16" x14ac:dyDescent="0.3">
      <c r="A30">
        <v>29</v>
      </c>
      <c r="B30">
        <v>2407</v>
      </c>
      <c r="C30">
        <v>10.5</v>
      </c>
      <c r="D30" s="2">
        <f t="shared" si="3"/>
        <v>2154.2649999999999</v>
      </c>
      <c r="E30">
        <v>15</v>
      </c>
      <c r="F30" s="9" t="s">
        <v>84</v>
      </c>
      <c r="G30">
        <f t="shared" si="0"/>
        <v>14.64</v>
      </c>
      <c r="H30">
        <f t="shared" si="1"/>
        <v>0.14714924863387976</v>
      </c>
      <c r="I30">
        <f t="shared" si="2"/>
        <v>1.4714924863387975</v>
      </c>
      <c r="J30" t="s">
        <v>21</v>
      </c>
      <c r="P30" t="s">
        <v>84</v>
      </c>
    </row>
    <row r="31" spans="1:16" x14ac:dyDescent="0.3">
      <c r="A31">
        <v>30</v>
      </c>
      <c r="B31">
        <v>1846</v>
      </c>
      <c r="C31">
        <v>10.199999999999999</v>
      </c>
      <c r="D31" s="2">
        <f t="shared" si="3"/>
        <v>1657.7080000000001</v>
      </c>
      <c r="E31">
        <v>15</v>
      </c>
      <c r="F31" s="9">
        <v>0</v>
      </c>
      <c r="G31">
        <f t="shared" si="0"/>
        <v>15</v>
      </c>
      <c r="H31">
        <f t="shared" si="1"/>
        <v>0.11051386666666668</v>
      </c>
      <c r="I31">
        <f t="shared" si="2"/>
        <v>1.1051386666666667</v>
      </c>
      <c r="J31" t="s">
        <v>23</v>
      </c>
      <c r="P31">
        <v>0</v>
      </c>
    </row>
    <row r="32" spans="1:16" x14ac:dyDescent="0.3">
      <c r="A32">
        <v>31</v>
      </c>
      <c r="B32">
        <v>4619</v>
      </c>
      <c r="C32">
        <v>11.4</v>
      </c>
      <c r="D32" s="2">
        <f t="shared" si="3"/>
        <v>4092.4340000000002</v>
      </c>
      <c r="E32">
        <v>15</v>
      </c>
      <c r="F32" s="9">
        <v>0</v>
      </c>
      <c r="G32">
        <f t="shared" si="0"/>
        <v>15</v>
      </c>
      <c r="H32">
        <f t="shared" si="1"/>
        <v>0.2728289333333333</v>
      </c>
      <c r="I32">
        <f t="shared" si="2"/>
        <v>2.7282893333333331</v>
      </c>
      <c r="J32" t="s">
        <v>13</v>
      </c>
      <c r="P32">
        <v>0</v>
      </c>
    </row>
    <row r="33" spans="1:16" x14ac:dyDescent="0.3">
      <c r="A33">
        <v>32</v>
      </c>
      <c r="B33">
        <v>3362</v>
      </c>
      <c r="C33">
        <v>11.8</v>
      </c>
      <c r="D33" s="2">
        <f t="shared" si="3"/>
        <v>2965.2840000000001</v>
      </c>
      <c r="E33">
        <v>15</v>
      </c>
      <c r="F33" t="s">
        <v>85</v>
      </c>
      <c r="G33">
        <f t="shared" si="0"/>
        <v>14.29</v>
      </c>
      <c r="H33">
        <f t="shared" si="1"/>
        <v>0.20750762771168652</v>
      </c>
      <c r="I33">
        <f t="shared" si="2"/>
        <v>2.0750762771168652</v>
      </c>
      <c r="J33" t="s">
        <v>12</v>
      </c>
      <c r="P33" t="s">
        <v>85</v>
      </c>
    </row>
    <row r="34" spans="1:16" x14ac:dyDescent="0.3">
      <c r="A34">
        <v>33</v>
      </c>
      <c r="B34">
        <v>4318</v>
      </c>
      <c r="C34">
        <v>11.2</v>
      </c>
      <c r="D34" s="2">
        <f t="shared" si="3"/>
        <v>3834.384</v>
      </c>
      <c r="E34">
        <v>15</v>
      </c>
      <c r="F34">
        <v>1</v>
      </c>
      <c r="G34">
        <f t="shared" si="0"/>
        <v>14</v>
      </c>
      <c r="H34">
        <f t="shared" si="1"/>
        <v>0.27388457142857142</v>
      </c>
      <c r="I34">
        <f t="shared" si="2"/>
        <v>2.7388457142857141</v>
      </c>
      <c r="J34" t="s">
        <v>22</v>
      </c>
      <c r="P34">
        <v>1</v>
      </c>
    </row>
    <row r="35" spans="1:16" x14ac:dyDescent="0.3">
      <c r="A35">
        <v>34</v>
      </c>
      <c r="B35">
        <v>3877</v>
      </c>
      <c r="C35">
        <v>10.8</v>
      </c>
      <c r="D35" s="2">
        <f t="shared" si="3"/>
        <v>3458.2840000000001</v>
      </c>
      <c r="E35">
        <v>15</v>
      </c>
      <c r="F35">
        <v>0</v>
      </c>
      <c r="G35">
        <f t="shared" si="0"/>
        <v>15</v>
      </c>
      <c r="H35">
        <f t="shared" si="1"/>
        <v>0.23055226666666667</v>
      </c>
      <c r="I35">
        <f t="shared" si="2"/>
        <v>2.3055226666666666</v>
      </c>
      <c r="J35" t="s">
        <v>23</v>
      </c>
      <c r="P35">
        <v>0</v>
      </c>
    </row>
    <row r="36" spans="1:16" x14ac:dyDescent="0.3">
      <c r="A36">
        <v>35</v>
      </c>
      <c r="B36">
        <v>4773</v>
      </c>
      <c r="C36">
        <v>12.1</v>
      </c>
      <c r="D36" s="2">
        <f t="shared" si="3"/>
        <v>4195.4670000000006</v>
      </c>
      <c r="E36">
        <v>15</v>
      </c>
      <c r="F36">
        <v>0</v>
      </c>
      <c r="G36">
        <f t="shared" si="0"/>
        <v>15</v>
      </c>
      <c r="H36">
        <f t="shared" si="1"/>
        <v>0.27969780000000005</v>
      </c>
      <c r="I36">
        <f t="shared" si="2"/>
        <v>2.7969780000000006</v>
      </c>
      <c r="J36" t="s">
        <v>24</v>
      </c>
      <c r="P36">
        <v>0</v>
      </c>
    </row>
    <row r="37" spans="1:16" x14ac:dyDescent="0.3">
      <c r="A37">
        <v>36</v>
      </c>
      <c r="B37">
        <v>4945</v>
      </c>
      <c r="C37">
        <v>11.3</v>
      </c>
      <c r="D37" s="2">
        <f t="shared" si="3"/>
        <v>4386.2150000000001</v>
      </c>
      <c r="E37">
        <v>15</v>
      </c>
      <c r="F37">
        <v>0</v>
      </c>
      <c r="G37">
        <f t="shared" si="0"/>
        <v>15</v>
      </c>
      <c r="H37">
        <f t="shared" si="1"/>
        <v>0.29241433333333333</v>
      </c>
      <c r="I37">
        <f t="shared" si="2"/>
        <v>2.9241433333333333</v>
      </c>
      <c r="J37" t="s">
        <v>19</v>
      </c>
      <c r="P37">
        <v>0</v>
      </c>
    </row>
    <row r="38" spans="1:16" x14ac:dyDescent="0.3">
      <c r="A38">
        <v>37</v>
      </c>
      <c r="B38">
        <v>4080</v>
      </c>
      <c r="C38">
        <v>11.8</v>
      </c>
      <c r="D38" s="2">
        <f t="shared" si="3"/>
        <v>3598.56</v>
      </c>
      <c r="E38">
        <v>15</v>
      </c>
      <c r="F38">
        <v>0</v>
      </c>
      <c r="G38">
        <f t="shared" si="0"/>
        <v>15</v>
      </c>
      <c r="H38">
        <f t="shared" si="1"/>
        <v>0.23990400000000001</v>
      </c>
      <c r="I38">
        <f t="shared" si="2"/>
        <v>2.3990399999999998</v>
      </c>
      <c r="J38" t="s">
        <v>6</v>
      </c>
      <c r="P38">
        <v>0</v>
      </c>
    </row>
    <row r="39" spans="1:16" x14ac:dyDescent="0.3">
      <c r="A39">
        <v>38</v>
      </c>
      <c r="B39">
        <v>3229</v>
      </c>
      <c r="C39">
        <v>11.4</v>
      </c>
      <c r="D39" s="2">
        <f t="shared" si="3"/>
        <v>2860.8940000000002</v>
      </c>
      <c r="E39">
        <v>15</v>
      </c>
      <c r="F39">
        <v>0</v>
      </c>
      <c r="G39">
        <f t="shared" si="0"/>
        <v>15</v>
      </c>
      <c r="H39">
        <f t="shared" si="1"/>
        <v>0.19072626666666667</v>
      </c>
      <c r="I39">
        <f t="shared" si="2"/>
        <v>1.9072626666666668</v>
      </c>
      <c r="J39" t="s">
        <v>11</v>
      </c>
      <c r="P39">
        <v>0</v>
      </c>
    </row>
    <row r="40" spans="1:16" x14ac:dyDescent="0.3">
      <c r="A40">
        <v>39</v>
      </c>
      <c r="B40">
        <v>3592</v>
      </c>
      <c r="C40">
        <v>11.1</v>
      </c>
      <c r="D40" s="2">
        <f t="shared" si="3"/>
        <v>3193.288</v>
      </c>
      <c r="E40">
        <v>15</v>
      </c>
      <c r="F40" s="9">
        <v>0</v>
      </c>
      <c r="G40">
        <f t="shared" si="0"/>
        <v>15</v>
      </c>
      <c r="H40">
        <f t="shared" si="1"/>
        <v>0.21288586666666667</v>
      </c>
      <c r="I40">
        <f t="shared" si="2"/>
        <v>2.1288586666666665</v>
      </c>
      <c r="J40" t="s">
        <v>14</v>
      </c>
      <c r="P40">
        <v>0</v>
      </c>
    </row>
    <row r="41" spans="1:16" x14ac:dyDescent="0.3">
      <c r="A41">
        <v>40</v>
      </c>
      <c r="B41">
        <v>3323</v>
      </c>
      <c r="C41">
        <v>11.5</v>
      </c>
      <c r="D41" s="2">
        <f t="shared" si="3"/>
        <v>2940.855</v>
      </c>
      <c r="E41">
        <v>15</v>
      </c>
      <c r="F41" s="9" t="s">
        <v>86</v>
      </c>
      <c r="G41">
        <f t="shared" si="0"/>
        <v>13.6</v>
      </c>
      <c r="H41">
        <f t="shared" si="1"/>
        <v>0.21623933823529412</v>
      </c>
      <c r="I41">
        <f t="shared" si="2"/>
        <v>2.1623933823529411</v>
      </c>
      <c r="J41" t="s">
        <v>25</v>
      </c>
      <c r="P41" t="s">
        <v>86</v>
      </c>
    </row>
    <row r="42" spans="1:16" x14ac:dyDescent="0.3">
      <c r="A42">
        <v>41</v>
      </c>
      <c r="B42">
        <v>2631</v>
      </c>
      <c r="C42">
        <v>10.9</v>
      </c>
      <c r="D42" s="2">
        <f t="shared" si="3"/>
        <v>2344.221</v>
      </c>
      <c r="E42">
        <v>15</v>
      </c>
      <c r="F42" s="9" t="s">
        <v>87</v>
      </c>
      <c r="G42">
        <f t="shared" si="0"/>
        <v>14.79</v>
      </c>
      <c r="H42">
        <f t="shared" si="1"/>
        <v>0.15850040567951321</v>
      </c>
      <c r="I42">
        <f t="shared" si="2"/>
        <v>1.585004056795132</v>
      </c>
      <c r="J42" t="s">
        <v>16</v>
      </c>
      <c r="P42" t="s">
        <v>87</v>
      </c>
    </row>
    <row r="43" spans="1:16" x14ac:dyDescent="0.3">
      <c r="A43">
        <v>42</v>
      </c>
      <c r="B43">
        <v>3797</v>
      </c>
      <c r="C43">
        <v>11.3</v>
      </c>
      <c r="D43" s="2">
        <f t="shared" si="3"/>
        <v>3367.9389999999999</v>
      </c>
      <c r="E43">
        <v>15</v>
      </c>
      <c r="F43" s="9" t="s">
        <v>88</v>
      </c>
      <c r="G43">
        <f t="shared" si="0"/>
        <v>14.45</v>
      </c>
      <c r="H43">
        <f t="shared" si="1"/>
        <v>0.23307536332179932</v>
      </c>
      <c r="I43">
        <f t="shared" si="2"/>
        <v>2.3307536332179928</v>
      </c>
      <c r="J43" t="s">
        <v>7</v>
      </c>
      <c r="P43" t="s">
        <v>88</v>
      </c>
    </row>
    <row r="44" spans="1:16" x14ac:dyDescent="0.3">
      <c r="A44">
        <v>43</v>
      </c>
      <c r="B44">
        <v>4327</v>
      </c>
      <c r="C44">
        <v>11.5</v>
      </c>
      <c r="D44" s="2">
        <f t="shared" si="3"/>
        <v>3829.395</v>
      </c>
      <c r="E44">
        <v>15</v>
      </c>
      <c r="F44">
        <v>0</v>
      </c>
      <c r="G44">
        <f t="shared" si="0"/>
        <v>15</v>
      </c>
      <c r="H44">
        <f t="shared" si="1"/>
        <v>0.25529299999999999</v>
      </c>
      <c r="I44">
        <f t="shared" si="2"/>
        <v>2.5529299999999999</v>
      </c>
      <c r="J44" t="s">
        <v>7</v>
      </c>
      <c r="P44">
        <v>0</v>
      </c>
    </row>
    <row r="45" spans="1:16" x14ac:dyDescent="0.3">
      <c r="A45">
        <v>44</v>
      </c>
      <c r="D45" s="2">
        <f t="shared" si="3"/>
        <v>0</v>
      </c>
      <c r="J45" t="s">
        <v>10</v>
      </c>
      <c r="P45" t="s">
        <v>76</v>
      </c>
    </row>
    <row r="46" spans="1:16" x14ac:dyDescent="0.3">
      <c r="A46">
        <v>45</v>
      </c>
      <c r="B46">
        <v>3561</v>
      </c>
      <c r="C46">
        <v>10.8</v>
      </c>
      <c r="D46" s="2">
        <f t="shared" si="3"/>
        <v>3176.4119999999998</v>
      </c>
      <c r="E46">
        <v>15</v>
      </c>
      <c r="F46">
        <v>1</v>
      </c>
      <c r="G46">
        <f t="shared" si="0"/>
        <v>14</v>
      </c>
      <c r="H46">
        <f t="shared" si="1"/>
        <v>0.22688657142857144</v>
      </c>
      <c r="I46">
        <f t="shared" si="2"/>
        <v>2.268865714285714</v>
      </c>
      <c r="J46" t="s">
        <v>26</v>
      </c>
      <c r="P46">
        <v>1</v>
      </c>
    </row>
    <row r="47" spans="1:16" x14ac:dyDescent="0.3">
      <c r="A47">
        <v>46</v>
      </c>
      <c r="B47">
        <v>4230</v>
      </c>
      <c r="C47">
        <v>11.6</v>
      </c>
      <c r="D47" s="2">
        <f t="shared" si="3"/>
        <v>3739.32</v>
      </c>
      <c r="E47">
        <v>15</v>
      </c>
      <c r="F47" s="9">
        <v>1</v>
      </c>
      <c r="G47">
        <f t="shared" si="0"/>
        <v>14</v>
      </c>
      <c r="H47">
        <f t="shared" si="1"/>
        <v>0.26709428571428573</v>
      </c>
      <c r="I47">
        <f t="shared" si="2"/>
        <v>2.6709428571428573</v>
      </c>
      <c r="J47" t="s">
        <v>11</v>
      </c>
      <c r="P47">
        <v>1</v>
      </c>
    </row>
    <row r="48" spans="1:16" x14ac:dyDescent="0.3">
      <c r="A48">
        <v>47</v>
      </c>
      <c r="B48">
        <v>4676</v>
      </c>
      <c r="C48">
        <v>11.4</v>
      </c>
      <c r="D48" s="2">
        <f t="shared" si="3"/>
        <v>4142.9359999999997</v>
      </c>
      <c r="E48">
        <v>15</v>
      </c>
      <c r="F48">
        <v>0</v>
      </c>
      <c r="G48">
        <f t="shared" si="0"/>
        <v>15</v>
      </c>
      <c r="H48">
        <f t="shared" si="1"/>
        <v>0.2761957333333333</v>
      </c>
      <c r="I48">
        <f t="shared" si="2"/>
        <v>2.7619573333333327</v>
      </c>
      <c r="J48" t="s">
        <v>12</v>
      </c>
      <c r="P48">
        <v>0</v>
      </c>
    </row>
    <row r="49" spans="1:16" x14ac:dyDescent="0.3">
      <c r="A49">
        <v>48</v>
      </c>
      <c r="B49">
        <v>4589</v>
      </c>
      <c r="C49">
        <v>11.6</v>
      </c>
      <c r="D49" s="2">
        <f t="shared" si="3"/>
        <v>4056.6759999999999</v>
      </c>
      <c r="E49">
        <v>15</v>
      </c>
      <c r="F49" t="s">
        <v>89</v>
      </c>
      <c r="G49">
        <f t="shared" si="0"/>
        <v>14.02</v>
      </c>
      <c r="H49">
        <f t="shared" si="1"/>
        <v>0.28934921540656205</v>
      </c>
      <c r="I49">
        <f t="shared" si="2"/>
        <v>2.8934921540656204</v>
      </c>
      <c r="J49" t="s">
        <v>8</v>
      </c>
      <c r="P49" t="s">
        <v>89</v>
      </c>
    </row>
    <row r="50" spans="1:16" x14ac:dyDescent="0.3">
      <c r="A50">
        <v>49</v>
      </c>
      <c r="D50" s="2">
        <f t="shared" si="3"/>
        <v>0</v>
      </c>
      <c r="J50" t="s">
        <v>10</v>
      </c>
      <c r="P50" t="s">
        <v>76</v>
      </c>
    </row>
    <row r="51" spans="1:16" x14ac:dyDescent="0.3">
      <c r="A51">
        <v>50</v>
      </c>
      <c r="B51">
        <v>4143</v>
      </c>
      <c r="C51">
        <v>11.3</v>
      </c>
      <c r="D51" s="2">
        <f t="shared" si="3"/>
        <v>3674.8409999999999</v>
      </c>
      <c r="E51">
        <v>15</v>
      </c>
      <c r="F51">
        <v>0</v>
      </c>
      <c r="G51">
        <f t="shared" si="0"/>
        <v>15</v>
      </c>
      <c r="H51">
        <f t="shared" si="1"/>
        <v>0.2449894</v>
      </c>
      <c r="I51">
        <f t="shared" si="2"/>
        <v>2.4498939999999996</v>
      </c>
      <c r="J51" t="s">
        <v>27</v>
      </c>
      <c r="P51">
        <v>0</v>
      </c>
    </row>
    <row r="52" spans="1:16" x14ac:dyDescent="0.3">
      <c r="A52">
        <v>51</v>
      </c>
      <c r="B52">
        <v>3878</v>
      </c>
      <c r="C52">
        <v>11.2</v>
      </c>
      <c r="D52" s="2">
        <f t="shared" si="3"/>
        <v>3443.6639999999998</v>
      </c>
      <c r="E52">
        <v>15</v>
      </c>
      <c r="F52" t="s">
        <v>90</v>
      </c>
      <c r="G52">
        <f t="shared" si="0"/>
        <v>14.33</v>
      </c>
      <c r="H52">
        <f t="shared" si="1"/>
        <v>0.24031151430565245</v>
      </c>
      <c r="I52">
        <f t="shared" si="2"/>
        <v>2.4031151430565245</v>
      </c>
      <c r="J52" t="s">
        <v>28</v>
      </c>
      <c r="P52" t="s">
        <v>90</v>
      </c>
    </row>
    <row r="53" spans="1:16" x14ac:dyDescent="0.3">
      <c r="A53">
        <v>52</v>
      </c>
      <c r="B53">
        <v>4959</v>
      </c>
      <c r="C53">
        <v>11.5</v>
      </c>
      <c r="D53" s="2">
        <f t="shared" si="3"/>
        <v>4388.7150000000001</v>
      </c>
      <c r="E53">
        <v>15</v>
      </c>
      <c r="F53">
        <v>0</v>
      </c>
      <c r="G53">
        <f t="shared" si="0"/>
        <v>15</v>
      </c>
      <c r="H53">
        <f t="shared" si="1"/>
        <v>0.29258100000000004</v>
      </c>
      <c r="I53">
        <f t="shared" si="2"/>
        <v>2.9258100000000002</v>
      </c>
      <c r="J53" t="s">
        <v>29</v>
      </c>
      <c r="P53">
        <v>0</v>
      </c>
    </row>
    <row r="54" spans="1:16" x14ac:dyDescent="0.3">
      <c r="A54">
        <v>53</v>
      </c>
      <c r="B54">
        <v>4135</v>
      </c>
      <c r="C54">
        <v>11</v>
      </c>
      <c r="D54" s="2">
        <f t="shared" si="3"/>
        <v>3680.15</v>
      </c>
      <c r="E54">
        <v>15</v>
      </c>
      <c r="F54" t="s">
        <v>91</v>
      </c>
      <c r="G54">
        <f t="shared" si="0"/>
        <v>14.2</v>
      </c>
      <c r="H54">
        <f t="shared" si="1"/>
        <v>0.25916549295774649</v>
      </c>
      <c r="I54">
        <f t="shared" si="2"/>
        <v>2.5916549295774649</v>
      </c>
      <c r="J54" t="s">
        <v>23</v>
      </c>
      <c r="P54" t="s">
        <v>91</v>
      </c>
    </row>
    <row r="55" spans="1:16" x14ac:dyDescent="0.3">
      <c r="A55">
        <v>54</v>
      </c>
      <c r="B55">
        <v>3879</v>
      </c>
      <c r="C55">
        <v>11.3</v>
      </c>
      <c r="D55" s="2">
        <f t="shared" si="3"/>
        <v>3440.6729999999998</v>
      </c>
      <c r="E55">
        <v>15</v>
      </c>
      <c r="F55">
        <v>0</v>
      </c>
      <c r="G55">
        <f t="shared" si="0"/>
        <v>15</v>
      </c>
      <c r="H55">
        <f t="shared" si="1"/>
        <v>0.2293782</v>
      </c>
      <c r="I55">
        <f t="shared" si="2"/>
        <v>2.2937820000000002</v>
      </c>
      <c r="J55" t="s">
        <v>7</v>
      </c>
      <c r="P55">
        <v>0</v>
      </c>
    </row>
    <row r="56" spans="1:16" x14ac:dyDescent="0.3">
      <c r="A56">
        <v>55</v>
      </c>
      <c r="B56">
        <v>3689</v>
      </c>
      <c r="C56">
        <v>11.2</v>
      </c>
      <c r="D56" s="2">
        <f t="shared" si="3"/>
        <v>3275.8319999999999</v>
      </c>
      <c r="E56">
        <v>15</v>
      </c>
      <c r="F56">
        <v>1</v>
      </c>
      <c r="G56">
        <f t="shared" si="0"/>
        <v>14</v>
      </c>
      <c r="H56">
        <f t="shared" si="1"/>
        <v>0.233988</v>
      </c>
      <c r="I56">
        <f t="shared" si="2"/>
        <v>2.33988</v>
      </c>
      <c r="J56" t="s">
        <v>7</v>
      </c>
      <c r="P56">
        <v>1</v>
      </c>
    </row>
    <row r="57" spans="1:16" x14ac:dyDescent="0.3">
      <c r="A57">
        <v>56</v>
      </c>
      <c r="B57">
        <v>3405</v>
      </c>
      <c r="C57">
        <v>11.1</v>
      </c>
      <c r="D57" s="2">
        <f t="shared" si="3"/>
        <v>3027.0450000000001</v>
      </c>
      <c r="E57">
        <v>15</v>
      </c>
      <c r="F57" s="9">
        <v>1</v>
      </c>
      <c r="G57">
        <f t="shared" si="0"/>
        <v>14</v>
      </c>
      <c r="H57">
        <f t="shared" si="1"/>
        <v>0.21621750000000001</v>
      </c>
      <c r="I57">
        <f t="shared" si="2"/>
        <v>2.1621750000000004</v>
      </c>
      <c r="J57" t="s">
        <v>30</v>
      </c>
      <c r="P57">
        <v>1</v>
      </c>
    </row>
    <row r="58" spans="1:16" x14ac:dyDescent="0.3">
      <c r="A58">
        <v>57</v>
      </c>
      <c r="B58">
        <v>3759</v>
      </c>
      <c r="C58">
        <v>11.2</v>
      </c>
      <c r="D58" s="2">
        <f t="shared" si="3"/>
        <v>3337.9920000000002</v>
      </c>
      <c r="E58">
        <v>15</v>
      </c>
      <c r="F58" s="9">
        <v>1</v>
      </c>
      <c r="G58">
        <f t="shared" si="0"/>
        <v>14</v>
      </c>
      <c r="H58">
        <f t="shared" si="1"/>
        <v>0.23842800000000003</v>
      </c>
      <c r="I58">
        <f t="shared" si="2"/>
        <v>2.3842800000000004</v>
      </c>
      <c r="J58" t="s">
        <v>6</v>
      </c>
      <c r="P58">
        <v>1</v>
      </c>
    </row>
    <row r="59" spans="1:16" x14ac:dyDescent="0.3">
      <c r="A59">
        <v>58</v>
      </c>
      <c r="B59">
        <v>4528</v>
      </c>
      <c r="C59">
        <v>11.6</v>
      </c>
      <c r="D59" s="2">
        <f t="shared" si="3"/>
        <v>4002.752</v>
      </c>
      <c r="E59">
        <v>15</v>
      </c>
      <c r="F59" s="9">
        <v>0</v>
      </c>
      <c r="G59">
        <f t="shared" si="0"/>
        <v>15</v>
      </c>
      <c r="H59">
        <f t="shared" si="1"/>
        <v>0.26685013333333335</v>
      </c>
      <c r="I59">
        <f t="shared" si="2"/>
        <v>2.6685013333333334</v>
      </c>
      <c r="J59" t="s">
        <v>13</v>
      </c>
      <c r="P59">
        <v>0</v>
      </c>
    </row>
    <row r="60" spans="1:16" x14ac:dyDescent="0.3">
      <c r="A60">
        <v>59</v>
      </c>
      <c r="B60">
        <v>4012</v>
      </c>
      <c r="C60">
        <v>11.7</v>
      </c>
      <c r="D60" s="2">
        <f t="shared" si="3"/>
        <v>3542.596</v>
      </c>
      <c r="E60">
        <v>15</v>
      </c>
      <c r="F60" t="s">
        <v>92</v>
      </c>
      <c r="G60">
        <f t="shared" si="0"/>
        <v>14.9</v>
      </c>
      <c r="H60">
        <f t="shared" si="1"/>
        <v>0.23775812080536912</v>
      </c>
      <c r="I60">
        <f t="shared" si="2"/>
        <v>2.3775812080536913</v>
      </c>
      <c r="J60" t="s">
        <v>19</v>
      </c>
      <c r="P60" t="s">
        <v>92</v>
      </c>
    </row>
    <row r="61" spans="1:16" x14ac:dyDescent="0.3">
      <c r="A61">
        <v>60</v>
      </c>
      <c r="B61">
        <v>3978</v>
      </c>
      <c r="C61">
        <v>11.1</v>
      </c>
      <c r="D61" s="2">
        <f t="shared" si="3"/>
        <v>3536.442</v>
      </c>
      <c r="E61">
        <v>15</v>
      </c>
      <c r="F61">
        <v>0</v>
      </c>
      <c r="G61">
        <f t="shared" si="0"/>
        <v>15</v>
      </c>
      <c r="H61">
        <f t="shared" si="1"/>
        <v>0.23576279999999999</v>
      </c>
      <c r="I61">
        <f t="shared" si="2"/>
        <v>2.3576280000000001</v>
      </c>
      <c r="J61" t="s">
        <v>9</v>
      </c>
      <c r="P61">
        <v>0</v>
      </c>
    </row>
    <row r="63" spans="1:16" x14ac:dyDescent="0.3">
      <c r="I63">
        <f>AVERAGE(I2:I61)</f>
        <v>2.2456552258573117</v>
      </c>
    </row>
  </sheetData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V61"/>
  <sheetViews>
    <sheetView workbookViewId="0">
      <selection activeCell="I1" activeCellId="1" sqref="A1:A1048576 I1:I1048576"/>
    </sheetView>
  </sheetViews>
  <sheetFormatPr defaultRowHeight="14.4" x14ac:dyDescent="0.3"/>
  <cols>
    <col min="2" max="3" width="11.6640625" customWidth="1"/>
    <col min="8" max="8" width="13.109375" customWidth="1"/>
    <col min="9" max="9" width="15.6640625" bestFit="1" customWidth="1"/>
  </cols>
  <sheetData>
    <row r="1" spans="1:22" ht="28.8" x14ac:dyDescent="0.3">
      <c r="A1" t="s">
        <v>101</v>
      </c>
      <c r="B1" t="s">
        <v>102</v>
      </c>
      <c r="C1" t="s">
        <v>103</v>
      </c>
      <c r="D1" t="s">
        <v>104</v>
      </c>
      <c r="E1" t="s">
        <v>105</v>
      </c>
      <c r="F1" t="s">
        <v>106</v>
      </c>
      <c r="G1" t="s">
        <v>107</v>
      </c>
      <c r="H1" s="8" t="s">
        <v>108</v>
      </c>
      <c r="I1" s="1" t="s">
        <v>65</v>
      </c>
      <c r="S1" t="s">
        <v>101</v>
      </c>
      <c r="T1" t="s">
        <v>106</v>
      </c>
      <c r="U1" t="s">
        <v>108</v>
      </c>
      <c r="V1" t="s">
        <v>65</v>
      </c>
    </row>
    <row r="2" spans="1:22" x14ac:dyDescent="0.3">
      <c r="A2">
        <v>1</v>
      </c>
      <c r="B2">
        <v>863.88</v>
      </c>
      <c r="C2">
        <v>48</v>
      </c>
      <c r="D2">
        <v>911.88</v>
      </c>
      <c r="E2">
        <f>B2*10000/1000000</f>
        <v>8.6387999999999998</v>
      </c>
      <c r="F2">
        <f>C2*10000/1000000</f>
        <v>0.48</v>
      </c>
      <c r="G2">
        <f t="shared" ref="G2" si="0">D2*10000/1000000</f>
        <v>9.1188000000000002</v>
      </c>
      <c r="H2">
        <v>2.6268559556786699</v>
      </c>
      <c r="I2" t="s">
        <v>3</v>
      </c>
      <c r="S2">
        <v>17</v>
      </c>
      <c r="T2">
        <v>1.2800000000000001E-2</v>
      </c>
      <c r="U2">
        <v>3.1411626666666668</v>
      </c>
      <c r="V2" t="s">
        <v>13</v>
      </c>
    </row>
    <row r="3" spans="1:22" x14ac:dyDescent="0.3">
      <c r="A3">
        <v>2</v>
      </c>
      <c r="B3">
        <v>713.59999999999991</v>
      </c>
      <c r="C3">
        <v>151.88</v>
      </c>
      <c r="D3">
        <v>865.4799999999999</v>
      </c>
      <c r="E3">
        <f t="shared" ref="E3:E61" si="1">B3*10000/1000000</f>
        <v>7.1359999999999992</v>
      </c>
      <c r="F3">
        <f t="shared" ref="F3:F61" si="2">C3*10000/1000000</f>
        <v>1.5187999999999999</v>
      </c>
      <c r="G3">
        <f t="shared" ref="G3:G61" si="3">D3*10000/1000000</f>
        <v>8.6547999999999981</v>
      </c>
      <c r="H3">
        <v>1.664768</v>
      </c>
      <c r="I3" t="s">
        <v>4</v>
      </c>
      <c r="S3">
        <v>31</v>
      </c>
      <c r="T3">
        <v>3.2400000000000005E-2</v>
      </c>
      <c r="U3">
        <v>2.7282893333333331</v>
      </c>
      <c r="V3" t="s">
        <v>13</v>
      </c>
    </row>
    <row r="4" spans="1:22" x14ac:dyDescent="0.3">
      <c r="A4">
        <v>3</v>
      </c>
      <c r="B4">
        <v>589.92000000000007</v>
      </c>
      <c r="C4">
        <v>205.64</v>
      </c>
      <c r="D4">
        <v>795.56000000000006</v>
      </c>
      <c r="E4">
        <f t="shared" si="1"/>
        <v>5.8992000000000013</v>
      </c>
      <c r="F4">
        <f t="shared" si="2"/>
        <v>2.0563999999999996</v>
      </c>
      <c r="G4">
        <f t="shared" si="3"/>
        <v>7.9556000000000013</v>
      </c>
      <c r="H4">
        <v>2.4158362738179253</v>
      </c>
      <c r="I4" t="s">
        <v>5</v>
      </c>
      <c r="S4">
        <v>12</v>
      </c>
      <c r="T4">
        <v>4.24E-2</v>
      </c>
      <c r="U4">
        <v>2.2736766666666668</v>
      </c>
      <c r="V4" t="s">
        <v>13</v>
      </c>
    </row>
    <row r="5" spans="1:22" x14ac:dyDescent="0.3">
      <c r="A5">
        <v>4</v>
      </c>
      <c r="B5">
        <v>366.96</v>
      </c>
      <c r="C5">
        <v>533.04</v>
      </c>
      <c r="D5">
        <v>900</v>
      </c>
      <c r="E5">
        <f t="shared" si="1"/>
        <v>3.6696</v>
      </c>
      <c r="F5">
        <f t="shared" si="2"/>
        <v>5.3304</v>
      </c>
      <c r="G5">
        <f t="shared" si="3"/>
        <v>9</v>
      </c>
      <c r="H5">
        <v>1.7650656396517082</v>
      </c>
      <c r="I5" t="s">
        <v>6</v>
      </c>
      <c r="S5">
        <v>58</v>
      </c>
      <c r="T5">
        <v>7.8799999999999995E-2</v>
      </c>
      <c r="U5">
        <v>2.6685013333333334</v>
      </c>
      <c r="V5" t="s">
        <v>13</v>
      </c>
    </row>
    <row r="6" spans="1:22" x14ac:dyDescent="0.3">
      <c r="A6">
        <v>5</v>
      </c>
      <c r="B6">
        <v>793.6</v>
      </c>
      <c r="C6">
        <v>52.24</v>
      </c>
      <c r="D6">
        <v>845.84</v>
      </c>
      <c r="E6">
        <f t="shared" si="1"/>
        <v>7.9359999999999999</v>
      </c>
      <c r="F6">
        <f t="shared" si="2"/>
        <v>0.52239999999999998</v>
      </c>
      <c r="G6">
        <f t="shared" si="3"/>
        <v>8.4583999999999993</v>
      </c>
      <c r="H6">
        <v>2.323348666666667</v>
      </c>
      <c r="I6" t="s">
        <v>7</v>
      </c>
      <c r="S6">
        <v>54</v>
      </c>
      <c r="T6">
        <v>0.24560000000000001</v>
      </c>
      <c r="U6">
        <v>2.2937820000000002</v>
      </c>
      <c r="V6" t="s">
        <v>7</v>
      </c>
    </row>
    <row r="7" spans="1:22" x14ac:dyDescent="0.3">
      <c r="A7">
        <v>6</v>
      </c>
      <c r="B7">
        <v>684.48</v>
      </c>
      <c r="C7">
        <v>108.32</v>
      </c>
      <c r="D7">
        <v>792.8</v>
      </c>
      <c r="E7">
        <f t="shared" si="1"/>
        <v>6.8448000000000002</v>
      </c>
      <c r="F7">
        <f t="shared" si="2"/>
        <v>1.0831999999999999</v>
      </c>
      <c r="G7">
        <f t="shared" si="3"/>
        <v>7.9279999999999999</v>
      </c>
      <c r="H7">
        <v>2.2189538043478261</v>
      </c>
      <c r="I7" t="s">
        <v>8</v>
      </c>
      <c r="S7">
        <v>42</v>
      </c>
      <c r="T7">
        <v>0.27560000000000001</v>
      </c>
      <c r="U7">
        <v>2.3307536332179928</v>
      </c>
      <c r="V7" t="s">
        <v>7</v>
      </c>
    </row>
    <row r="8" spans="1:22" x14ac:dyDescent="0.3">
      <c r="A8">
        <v>7</v>
      </c>
      <c r="B8">
        <v>486.88</v>
      </c>
      <c r="C8">
        <v>242.88</v>
      </c>
      <c r="D8">
        <v>729.76</v>
      </c>
      <c r="E8">
        <f t="shared" si="1"/>
        <v>4.8688000000000002</v>
      </c>
      <c r="F8">
        <f t="shared" si="2"/>
        <v>2.4287999999999998</v>
      </c>
      <c r="G8">
        <f t="shared" si="3"/>
        <v>7.2976000000000001</v>
      </c>
      <c r="H8">
        <v>2.5010790190735692</v>
      </c>
      <c r="I8" t="s">
        <v>9</v>
      </c>
      <c r="S8">
        <v>47</v>
      </c>
      <c r="T8">
        <v>0.28399999999999997</v>
      </c>
      <c r="U8">
        <v>2.7619573333333327</v>
      </c>
      <c r="V8" t="s">
        <v>12</v>
      </c>
    </row>
    <row r="9" spans="1:22" x14ac:dyDescent="0.3">
      <c r="A9" s="11">
        <v>8</v>
      </c>
      <c r="B9" s="11"/>
      <c r="C9" s="11"/>
      <c r="D9" s="11"/>
      <c r="E9" s="11"/>
      <c r="F9" s="11"/>
      <c r="G9" s="11"/>
      <c r="H9" s="11"/>
      <c r="I9" s="11" t="s">
        <v>10</v>
      </c>
      <c r="S9">
        <v>20</v>
      </c>
      <c r="T9">
        <v>0.3196</v>
      </c>
      <c r="U9">
        <v>2.773072453861928</v>
      </c>
      <c r="V9" t="s">
        <v>7</v>
      </c>
    </row>
    <row r="10" spans="1:22" x14ac:dyDescent="0.3">
      <c r="A10">
        <v>9</v>
      </c>
      <c r="B10">
        <v>838.64</v>
      </c>
      <c r="C10">
        <v>35.72</v>
      </c>
      <c r="D10">
        <v>874.36</v>
      </c>
      <c r="E10">
        <f t="shared" si="1"/>
        <v>8.3864000000000001</v>
      </c>
      <c r="F10">
        <f t="shared" si="2"/>
        <v>0.35720000000000002</v>
      </c>
      <c r="G10">
        <f t="shared" si="3"/>
        <v>8.7436000000000007</v>
      </c>
      <c r="H10">
        <v>2.6801500000000003</v>
      </c>
      <c r="I10" t="s">
        <v>7</v>
      </c>
      <c r="S10">
        <v>55</v>
      </c>
      <c r="T10">
        <v>0.34760000000000002</v>
      </c>
      <c r="U10">
        <v>2.33988</v>
      </c>
      <c r="V10" t="s">
        <v>7</v>
      </c>
    </row>
    <row r="11" spans="1:22" x14ac:dyDescent="0.3">
      <c r="A11">
        <v>10</v>
      </c>
      <c r="B11">
        <v>426.96000000000004</v>
      </c>
      <c r="C11">
        <v>523.84</v>
      </c>
      <c r="D11">
        <v>950.80000000000007</v>
      </c>
      <c r="E11">
        <f t="shared" si="1"/>
        <v>4.2695999999999996</v>
      </c>
      <c r="F11">
        <f t="shared" si="2"/>
        <v>5.2384000000000004</v>
      </c>
      <c r="G11">
        <f t="shared" si="3"/>
        <v>9.5079999999999991</v>
      </c>
      <c r="H11">
        <v>1.6657426666666666</v>
      </c>
      <c r="I11" t="s">
        <v>11</v>
      </c>
      <c r="S11">
        <v>37</v>
      </c>
      <c r="T11">
        <v>0.3528</v>
      </c>
      <c r="U11">
        <v>2.3990399999999998</v>
      </c>
      <c r="V11" t="s">
        <v>6</v>
      </c>
    </row>
    <row r="12" spans="1:22" x14ac:dyDescent="0.3">
      <c r="A12">
        <v>11</v>
      </c>
      <c r="B12">
        <v>664.07999999999993</v>
      </c>
      <c r="C12">
        <v>331.48</v>
      </c>
      <c r="D12">
        <v>995.56</v>
      </c>
      <c r="E12">
        <f t="shared" si="1"/>
        <v>6.6407999999999987</v>
      </c>
      <c r="F12">
        <f t="shared" si="2"/>
        <v>3.3148</v>
      </c>
      <c r="G12">
        <f t="shared" si="3"/>
        <v>9.9556000000000004</v>
      </c>
      <c r="H12">
        <v>1.5271158357771262</v>
      </c>
      <c r="I12" t="s">
        <v>12</v>
      </c>
      <c r="S12">
        <v>9</v>
      </c>
      <c r="T12">
        <v>0.35720000000000002</v>
      </c>
      <c r="U12">
        <v>2.6801500000000003</v>
      </c>
      <c r="V12" t="s">
        <v>7</v>
      </c>
    </row>
    <row r="13" spans="1:22" x14ac:dyDescent="0.3">
      <c r="A13">
        <v>12</v>
      </c>
      <c r="B13">
        <v>954.6400000000001</v>
      </c>
      <c r="C13">
        <v>4.24</v>
      </c>
      <c r="D13">
        <v>958.88000000000011</v>
      </c>
      <c r="E13">
        <f t="shared" si="1"/>
        <v>9.546400000000002</v>
      </c>
      <c r="F13">
        <f t="shared" si="2"/>
        <v>4.24E-2</v>
      </c>
      <c r="G13">
        <f t="shared" si="3"/>
        <v>9.5888000000000027</v>
      </c>
      <c r="H13">
        <v>2.2736766666666668</v>
      </c>
      <c r="I13" t="s">
        <v>13</v>
      </c>
      <c r="S13">
        <v>19</v>
      </c>
      <c r="T13">
        <v>0.36919999999999997</v>
      </c>
      <c r="U13">
        <v>2.8239322512350036</v>
      </c>
      <c r="V13" t="s">
        <v>9</v>
      </c>
    </row>
    <row r="14" spans="1:22" x14ac:dyDescent="0.3">
      <c r="A14">
        <v>13</v>
      </c>
      <c r="B14">
        <v>781.8</v>
      </c>
      <c r="C14">
        <v>191.44</v>
      </c>
      <c r="D14">
        <v>973.24</v>
      </c>
      <c r="E14">
        <f t="shared" si="1"/>
        <v>7.8179999999999996</v>
      </c>
      <c r="F14">
        <f t="shared" si="2"/>
        <v>1.9144000000000001</v>
      </c>
      <c r="G14">
        <f t="shared" si="3"/>
        <v>9.7324000000000002</v>
      </c>
      <c r="H14">
        <v>1.8875360000000003</v>
      </c>
      <c r="I14" t="s">
        <v>14</v>
      </c>
      <c r="S14">
        <v>52</v>
      </c>
      <c r="T14">
        <v>0.39319999999999999</v>
      </c>
      <c r="U14">
        <v>2.9258100000000002</v>
      </c>
      <c r="V14" t="s">
        <v>29</v>
      </c>
    </row>
    <row r="15" spans="1:22" x14ac:dyDescent="0.3">
      <c r="A15">
        <v>14</v>
      </c>
      <c r="B15">
        <v>333.76</v>
      </c>
      <c r="C15">
        <v>518.31999999999994</v>
      </c>
      <c r="D15">
        <v>852.07999999999993</v>
      </c>
      <c r="E15">
        <f t="shared" si="1"/>
        <v>3.3376000000000001</v>
      </c>
      <c r="F15">
        <f t="shared" si="2"/>
        <v>5.1831999999999994</v>
      </c>
      <c r="G15">
        <f t="shared" si="3"/>
        <v>8.5207999999999995</v>
      </c>
      <c r="H15">
        <v>0.33442052744119749</v>
      </c>
      <c r="I15" t="s">
        <v>15</v>
      </c>
      <c r="S15">
        <v>35</v>
      </c>
      <c r="T15">
        <v>0.4204</v>
      </c>
      <c r="U15">
        <v>2.7969780000000006</v>
      </c>
      <c r="V15" t="s">
        <v>24</v>
      </c>
    </row>
    <row r="16" spans="1:22" x14ac:dyDescent="0.3">
      <c r="A16">
        <v>15</v>
      </c>
      <c r="B16">
        <v>275.40000000000003</v>
      </c>
      <c r="C16">
        <v>1051.6400000000001</v>
      </c>
      <c r="D16">
        <v>1327.0400000000002</v>
      </c>
      <c r="E16">
        <f t="shared" si="1"/>
        <v>2.7540000000000004</v>
      </c>
      <c r="F16">
        <f t="shared" si="2"/>
        <v>10.516400000000003</v>
      </c>
      <c r="G16">
        <f t="shared" si="3"/>
        <v>13.270400000000002</v>
      </c>
      <c r="H16">
        <v>0.19548799999999997</v>
      </c>
      <c r="I16" t="s">
        <v>16</v>
      </c>
      <c r="S16">
        <v>38</v>
      </c>
      <c r="T16">
        <v>0.43680000000000002</v>
      </c>
      <c r="U16">
        <v>1.9072626666666668</v>
      </c>
      <c r="V16" t="s">
        <v>11</v>
      </c>
    </row>
    <row r="17" spans="1:22" x14ac:dyDescent="0.3">
      <c r="A17">
        <v>16</v>
      </c>
      <c r="B17">
        <v>816.36</v>
      </c>
      <c r="C17">
        <v>146.16</v>
      </c>
      <c r="D17">
        <v>962.52</v>
      </c>
      <c r="E17">
        <f t="shared" si="1"/>
        <v>8.1636000000000006</v>
      </c>
      <c r="F17">
        <f t="shared" si="2"/>
        <v>1.4616</v>
      </c>
      <c r="G17">
        <f t="shared" si="3"/>
        <v>9.6251999999999995</v>
      </c>
      <c r="H17">
        <v>2.7095457063711912</v>
      </c>
      <c r="I17" t="s">
        <v>11</v>
      </c>
      <c r="S17">
        <v>1</v>
      </c>
      <c r="T17">
        <v>0.48</v>
      </c>
      <c r="U17">
        <v>2.6268559556786699</v>
      </c>
      <c r="V17" t="s">
        <v>3</v>
      </c>
    </row>
    <row r="18" spans="1:22" x14ac:dyDescent="0.3">
      <c r="A18">
        <v>17</v>
      </c>
      <c r="B18">
        <v>918.8</v>
      </c>
      <c r="C18">
        <v>1.28</v>
      </c>
      <c r="D18">
        <v>920.07999999999993</v>
      </c>
      <c r="E18">
        <f t="shared" si="1"/>
        <v>9.1880000000000006</v>
      </c>
      <c r="F18">
        <f t="shared" si="2"/>
        <v>1.2800000000000001E-2</v>
      </c>
      <c r="G18">
        <f t="shared" si="3"/>
        <v>9.2007999999999992</v>
      </c>
      <c r="H18">
        <v>3.1411626666666668</v>
      </c>
      <c r="I18" t="s">
        <v>13</v>
      </c>
      <c r="S18">
        <v>36</v>
      </c>
      <c r="T18">
        <v>0.48799999999999999</v>
      </c>
      <c r="U18">
        <v>2.9241433333333333</v>
      </c>
      <c r="V18" t="s">
        <v>19</v>
      </c>
    </row>
    <row r="19" spans="1:22" x14ac:dyDescent="0.3">
      <c r="A19">
        <v>18</v>
      </c>
      <c r="B19">
        <v>766.83999999999992</v>
      </c>
      <c r="C19">
        <v>192.88</v>
      </c>
      <c r="D19">
        <v>959.71999999999991</v>
      </c>
      <c r="E19">
        <f t="shared" si="1"/>
        <v>7.6683999999999992</v>
      </c>
      <c r="F19">
        <f t="shared" si="2"/>
        <v>1.9288000000000001</v>
      </c>
      <c r="G19">
        <f t="shared" si="3"/>
        <v>9.5972000000000008</v>
      </c>
      <c r="H19">
        <v>1.8589279999999999</v>
      </c>
      <c r="I19" t="s">
        <v>17</v>
      </c>
      <c r="S19">
        <v>5</v>
      </c>
      <c r="T19">
        <v>0.52239999999999998</v>
      </c>
      <c r="U19">
        <v>2.323348666666667</v>
      </c>
      <c r="V19" t="s">
        <v>7</v>
      </c>
    </row>
    <row r="20" spans="1:22" x14ac:dyDescent="0.3">
      <c r="A20">
        <v>19</v>
      </c>
      <c r="B20">
        <v>840.8</v>
      </c>
      <c r="C20">
        <v>36.92</v>
      </c>
      <c r="D20">
        <v>877.71999999999991</v>
      </c>
      <c r="E20">
        <f t="shared" si="1"/>
        <v>8.4079999999999995</v>
      </c>
      <c r="F20">
        <f t="shared" si="2"/>
        <v>0.36919999999999997</v>
      </c>
      <c r="G20">
        <f t="shared" si="3"/>
        <v>8.7772000000000006</v>
      </c>
      <c r="H20">
        <v>2.8239322512350036</v>
      </c>
      <c r="I20" t="s">
        <v>9</v>
      </c>
      <c r="S20">
        <v>57</v>
      </c>
      <c r="T20">
        <v>0.53639999999999999</v>
      </c>
      <c r="U20">
        <v>2.3842800000000004</v>
      </c>
      <c r="V20" t="s">
        <v>6</v>
      </c>
    </row>
    <row r="21" spans="1:22" x14ac:dyDescent="0.3">
      <c r="A21">
        <v>20</v>
      </c>
      <c r="B21">
        <v>1004.72</v>
      </c>
      <c r="C21">
        <v>31.96</v>
      </c>
      <c r="D21">
        <v>1036.68</v>
      </c>
      <c r="E21">
        <f t="shared" si="1"/>
        <v>10.0472</v>
      </c>
      <c r="F21">
        <f t="shared" si="2"/>
        <v>0.3196</v>
      </c>
      <c r="G21">
        <f t="shared" si="3"/>
        <v>10.3668</v>
      </c>
      <c r="H21">
        <v>2.773072453861928</v>
      </c>
      <c r="I21" t="s">
        <v>7</v>
      </c>
      <c r="S21">
        <v>24</v>
      </c>
      <c r="T21">
        <v>0.53920000000000001</v>
      </c>
      <c r="U21">
        <v>2.9862608695652169</v>
      </c>
      <c r="V21" t="s">
        <v>19</v>
      </c>
    </row>
    <row r="22" spans="1:22" x14ac:dyDescent="0.3">
      <c r="A22">
        <v>21</v>
      </c>
      <c r="B22">
        <v>840.24</v>
      </c>
      <c r="C22">
        <v>54.56</v>
      </c>
      <c r="D22">
        <v>894.8</v>
      </c>
      <c r="E22">
        <f t="shared" si="1"/>
        <v>8.4024000000000001</v>
      </c>
      <c r="F22">
        <f t="shared" si="2"/>
        <v>0.54559999999999997</v>
      </c>
      <c r="G22">
        <f t="shared" si="3"/>
        <v>8.9480000000000004</v>
      </c>
      <c r="H22">
        <v>2.3953319209039545</v>
      </c>
      <c r="I22" t="s">
        <v>7</v>
      </c>
      <c r="S22">
        <v>21</v>
      </c>
      <c r="T22">
        <v>0.54559999999999997</v>
      </c>
      <c r="U22">
        <v>2.3953319209039545</v>
      </c>
      <c r="V22" t="s">
        <v>7</v>
      </c>
    </row>
    <row r="23" spans="1:22" x14ac:dyDescent="0.3">
      <c r="A23">
        <v>22</v>
      </c>
      <c r="B23">
        <v>594.48</v>
      </c>
      <c r="C23">
        <v>242.08</v>
      </c>
      <c r="D23">
        <v>836.56000000000006</v>
      </c>
      <c r="E23">
        <f t="shared" si="1"/>
        <v>5.9447999999999999</v>
      </c>
      <c r="F23">
        <f t="shared" si="2"/>
        <v>2.4207999999999998</v>
      </c>
      <c r="G23">
        <f t="shared" si="3"/>
        <v>8.3656000000000006</v>
      </c>
      <c r="H23">
        <v>1.7716454293628807</v>
      </c>
      <c r="I23" t="s">
        <v>18</v>
      </c>
      <c r="S23">
        <v>56</v>
      </c>
      <c r="T23">
        <v>0.58960000000000001</v>
      </c>
      <c r="U23">
        <v>2.1621750000000004</v>
      </c>
      <c r="V23" t="s">
        <v>30</v>
      </c>
    </row>
    <row r="24" spans="1:22" x14ac:dyDescent="0.3">
      <c r="A24">
        <v>23</v>
      </c>
      <c r="B24">
        <v>885.12</v>
      </c>
      <c r="C24">
        <v>66.88</v>
      </c>
      <c r="D24">
        <v>952</v>
      </c>
      <c r="E24">
        <f t="shared" si="1"/>
        <v>8.8512000000000004</v>
      </c>
      <c r="F24">
        <f t="shared" si="2"/>
        <v>0.66879999999999995</v>
      </c>
      <c r="G24">
        <f t="shared" si="3"/>
        <v>9.52</v>
      </c>
      <c r="H24">
        <v>2.4459829351535833</v>
      </c>
      <c r="I24" t="s">
        <v>8</v>
      </c>
      <c r="S24">
        <v>23</v>
      </c>
      <c r="T24">
        <v>0.66879999999999995</v>
      </c>
      <c r="U24">
        <v>2.4459829351535833</v>
      </c>
      <c r="V24" t="s">
        <v>8</v>
      </c>
    </row>
    <row r="25" spans="1:22" x14ac:dyDescent="0.3">
      <c r="A25">
        <v>24</v>
      </c>
      <c r="B25">
        <v>901.56</v>
      </c>
      <c r="C25">
        <v>53.92</v>
      </c>
      <c r="D25">
        <v>955.4799999999999</v>
      </c>
      <c r="E25">
        <f t="shared" si="1"/>
        <v>9.0155999999999992</v>
      </c>
      <c r="F25">
        <f t="shared" si="2"/>
        <v>0.53920000000000001</v>
      </c>
      <c r="G25">
        <f t="shared" si="3"/>
        <v>9.5547999999999984</v>
      </c>
      <c r="H25">
        <v>2.9862608695652169</v>
      </c>
      <c r="I25" t="s">
        <v>19</v>
      </c>
      <c r="S25">
        <v>43</v>
      </c>
      <c r="T25">
        <v>0.72560000000000002</v>
      </c>
      <c r="U25">
        <v>2.5529299999999999</v>
      </c>
      <c r="V25" t="s">
        <v>7</v>
      </c>
    </row>
    <row r="26" spans="1:22" x14ac:dyDescent="0.3">
      <c r="A26" s="11">
        <v>25</v>
      </c>
      <c r="B26" s="11"/>
      <c r="C26" s="11"/>
      <c r="D26" s="11"/>
      <c r="E26" s="11"/>
      <c r="F26" s="11"/>
      <c r="G26" s="11"/>
      <c r="H26" s="11"/>
      <c r="I26" s="11" t="s">
        <v>10</v>
      </c>
      <c r="S26">
        <v>33</v>
      </c>
      <c r="T26">
        <v>0.80800000000000005</v>
      </c>
      <c r="U26">
        <v>2.7388457142857141</v>
      </c>
      <c r="V26" t="s">
        <v>22</v>
      </c>
    </row>
    <row r="27" spans="1:22" x14ac:dyDescent="0.3">
      <c r="A27">
        <v>26</v>
      </c>
      <c r="B27">
        <v>452.88</v>
      </c>
      <c r="C27">
        <v>313.76</v>
      </c>
      <c r="D27">
        <v>766.64</v>
      </c>
      <c r="E27">
        <f t="shared" si="1"/>
        <v>4.5288000000000004</v>
      </c>
      <c r="F27">
        <f t="shared" si="2"/>
        <v>3.1375999999999999</v>
      </c>
      <c r="G27">
        <f t="shared" si="3"/>
        <v>7.6664000000000003</v>
      </c>
      <c r="H27">
        <v>1.7419245283018869</v>
      </c>
      <c r="I27" t="s">
        <v>16</v>
      </c>
      <c r="S27">
        <v>48</v>
      </c>
      <c r="T27">
        <v>0.88639999999999997</v>
      </c>
      <c r="U27">
        <v>2.8934921540656204</v>
      </c>
      <c r="V27" t="s">
        <v>8</v>
      </c>
    </row>
    <row r="28" spans="1:22" x14ac:dyDescent="0.3">
      <c r="A28">
        <v>27</v>
      </c>
      <c r="B28">
        <v>444.84000000000003</v>
      </c>
      <c r="C28">
        <v>352.48</v>
      </c>
      <c r="D28">
        <v>797.32</v>
      </c>
      <c r="E28">
        <f t="shared" si="1"/>
        <v>4.4484000000000004</v>
      </c>
      <c r="F28">
        <f t="shared" si="2"/>
        <v>3.5247999999999999</v>
      </c>
      <c r="G28">
        <f t="shared" si="3"/>
        <v>7.9732000000000012</v>
      </c>
      <c r="H28">
        <v>1.8954362745098037</v>
      </c>
      <c r="I28" t="s">
        <v>20</v>
      </c>
      <c r="S28">
        <v>46</v>
      </c>
      <c r="T28">
        <v>0.98199999999999998</v>
      </c>
      <c r="U28">
        <v>2.6709428571428573</v>
      </c>
      <c r="V28" t="s">
        <v>11</v>
      </c>
    </row>
    <row r="29" spans="1:22" x14ac:dyDescent="0.3">
      <c r="A29">
        <v>28</v>
      </c>
      <c r="B29">
        <v>674.48</v>
      </c>
      <c r="C29">
        <v>273.8</v>
      </c>
      <c r="D29">
        <v>948.28</v>
      </c>
      <c r="E29">
        <f t="shared" si="1"/>
        <v>6.7447999999999997</v>
      </c>
      <c r="F29">
        <f t="shared" si="2"/>
        <v>2.738</v>
      </c>
      <c r="G29">
        <f t="shared" si="3"/>
        <v>9.4827999999999992</v>
      </c>
      <c r="H29">
        <v>2.3721439999999996</v>
      </c>
      <c r="I29" t="s">
        <v>14</v>
      </c>
      <c r="S29">
        <v>59</v>
      </c>
      <c r="T29">
        <v>1.0464</v>
      </c>
      <c r="U29">
        <v>2.3775812080536913</v>
      </c>
      <c r="V29" t="s">
        <v>19</v>
      </c>
    </row>
    <row r="30" spans="1:22" x14ac:dyDescent="0.3">
      <c r="A30">
        <v>29</v>
      </c>
      <c r="B30">
        <v>658.88</v>
      </c>
      <c r="C30">
        <v>270.52</v>
      </c>
      <c r="D30">
        <v>929.4</v>
      </c>
      <c r="E30">
        <f t="shared" si="1"/>
        <v>6.5888</v>
      </c>
      <c r="F30">
        <f t="shared" si="2"/>
        <v>2.7052</v>
      </c>
      <c r="G30">
        <f t="shared" si="3"/>
        <v>9.2940000000000005</v>
      </c>
      <c r="H30">
        <v>1.4714924863387975</v>
      </c>
      <c r="I30" t="s">
        <v>21</v>
      </c>
      <c r="S30">
        <v>6</v>
      </c>
      <c r="T30">
        <v>1.0831999999999999</v>
      </c>
      <c r="U30">
        <v>2.2189538043478261</v>
      </c>
      <c r="V30" t="s">
        <v>8</v>
      </c>
    </row>
    <row r="31" spans="1:22" x14ac:dyDescent="0.3">
      <c r="A31">
        <v>30</v>
      </c>
      <c r="B31">
        <v>589.04</v>
      </c>
      <c r="C31">
        <v>337.32000000000005</v>
      </c>
      <c r="D31">
        <v>926.36</v>
      </c>
      <c r="E31">
        <f t="shared" si="1"/>
        <v>5.8903999999999996</v>
      </c>
      <c r="F31">
        <f t="shared" si="2"/>
        <v>3.3732000000000006</v>
      </c>
      <c r="G31">
        <f t="shared" si="3"/>
        <v>9.2636000000000003</v>
      </c>
      <c r="H31">
        <v>1.1051386666666667</v>
      </c>
      <c r="I31" t="s">
        <v>23</v>
      </c>
      <c r="S31">
        <v>16</v>
      </c>
      <c r="T31">
        <v>1.4616</v>
      </c>
      <c r="U31">
        <v>2.7095457063711912</v>
      </c>
      <c r="V31" t="s">
        <v>11</v>
      </c>
    </row>
    <row r="32" spans="1:22" x14ac:dyDescent="0.3">
      <c r="A32">
        <v>31</v>
      </c>
      <c r="B32">
        <v>710.72</v>
      </c>
      <c r="C32">
        <v>3.24</v>
      </c>
      <c r="D32">
        <v>713.96</v>
      </c>
      <c r="E32">
        <f t="shared" si="1"/>
        <v>7.1071999999999997</v>
      </c>
      <c r="F32">
        <f t="shared" si="2"/>
        <v>3.2400000000000005E-2</v>
      </c>
      <c r="G32">
        <f t="shared" si="3"/>
        <v>7.1395999999999997</v>
      </c>
      <c r="H32">
        <v>2.7282893333333331</v>
      </c>
      <c r="I32" t="s">
        <v>13</v>
      </c>
      <c r="S32">
        <v>51</v>
      </c>
      <c r="T32">
        <v>1.5032000000000001</v>
      </c>
      <c r="U32">
        <v>2.4031151430565245</v>
      </c>
      <c r="V32" t="s">
        <v>28</v>
      </c>
    </row>
    <row r="33" spans="1:22" x14ac:dyDescent="0.3">
      <c r="A33">
        <v>32</v>
      </c>
      <c r="B33">
        <v>487.03999999999996</v>
      </c>
      <c r="C33">
        <v>203.44</v>
      </c>
      <c r="D33">
        <v>690.48</v>
      </c>
      <c r="E33">
        <f t="shared" si="1"/>
        <v>4.8704000000000001</v>
      </c>
      <c r="F33">
        <f t="shared" si="2"/>
        <v>2.0344000000000002</v>
      </c>
      <c r="G33">
        <f t="shared" si="3"/>
        <v>6.9047999999999998</v>
      </c>
      <c r="H33">
        <v>2.0750762771168652</v>
      </c>
      <c r="I33" t="s">
        <v>12</v>
      </c>
      <c r="S33">
        <v>2</v>
      </c>
      <c r="T33">
        <v>1.5187999999999999</v>
      </c>
      <c r="U33">
        <v>1.664768</v>
      </c>
      <c r="V33" t="s">
        <v>4</v>
      </c>
    </row>
    <row r="34" spans="1:22" x14ac:dyDescent="0.3">
      <c r="A34">
        <v>33</v>
      </c>
      <c r="B34">
        <v>666.24</v>
      </c>
      <c r="C34">
        <v>80.8</v>
      </c>
      <c r="D34">
        <v>747.04</v>
      </c>
      <c r="E34">
        <f t="shared" si="1"/>
        <v>6.6623999999999999</v>
      </c>
      <c r="F34">
        <f t="shared" si="2"/>
        <v>0.80800000000000005</v>
      </c>
      <c r="G34">
        <f t="shared" si="3"/>
        <v>7.4703999999999997</v>
      </c>
      <c r="H34">
        <v>2.7388457142857141</v>
      </c>
      <c r="I34" t="s">
        <v>22</v>
      </c>
      <c r="S34">
        <v>34</v>
      </c>
      <c r="T34">
        <v>1.5187999999999999</v>
      </c>
      <c r="U34">
        <v>2.3055226666666666</v>
      </c>
      <c r="V34" t="s">
        <v>23</v>
      </c>
    </row>
    <row r="35" spans="1:22" x14ac:dyDescent="0.3">
      <c r="A35">
        <v>34</v>
      </c>
      <c r="B35">
        <v>820.31999999999994</v>
      </c>
      <c r="C35">
        <v>151.88</v>
      </c>
      <c r="D35">
        <v>972.19999999999993</v>
      </c>
      <c r="E35">
        <f t="shared" si="1"/>
        <v>8.2031999999999989</v>
      </c>
      <c r="F35">
        <f t="shared" si="2"/>
        <v>1.5187999999999999</v>
      </c>
      <c r="G35">
        <f t="shared" si="3"/>
        <v>9.7219999999999995</v>
      </c>
      <c r="H35">
        <v>2.3055226666666666</v>
      </c>
      <c r="I35" t="s">
        <v>23</v>
      </c>
      <c r="S35">
        <v>60</v>
      </c>
      <c r="T35">
        <v>1.8839999999999999</v>
      </c>
      <c r="U35">
        <v>2.3576280000000001</v>
      </c>
      <c r="V35" t="s">
        <v>9</v>
      </c>
    </row>
    <row r="36" spans="1:22" x14ac:dyDescent="0.3">
      <c r="A36">
        <v>35</v>
      </c>
      <c r="B36">
        <v>1051.44</v>
      </c>
      <c r="C36">
        <v>42.04</v>
      </c>
      <c r="D36">
        <v>1093.48</v>
      </c>
      <c r="E36">
        <f t="shared" si="1"/>
        <v>10.5144</v>
      </c>
      <c r="F36">
        <f t="shared" si="2"/>
        <v>0.4204</v>
      </c>
      <c r="G36">
        <f t="shared" si="3"/>
        <v>10.934799999999999</v>
      </c>
      <c r="H36">
        <v>2.7969780000000006</v>
      </c>
      <c r="I36" t="s">
        <v>24</v>
      </c>
      <c r="S36">
        <v>13</v>
      </c>
      <c r="T36">
        <v>1.9144000000000001</v>
      </c>
      <c r="U36">
        <v>1.8875360000000003</v>
      </c>
      <c r="V36" t="s">
        <v>14</v>
      </c>
    </row>
    <row r="37" spans="1:22" x14ac:dyDescent="0.3">
      <c r="A37">
        <v>36</v>
      </c>
      <c r="B37">
        <v>748.2</v>
      </c>
      <c r="C37">
        <v>48.8</v>
      </c>
      <c r="D37">
        <v>797</v>
      </c>
      <c r="E37">
        <f t="shared" si="1"/>
        <v>7.4820000000000002</v>
      </c>
      <c r="F37">
        <f t="shared" si="2"/>
        <v>0.48799999999999999</v>
      </c>
      <c r="G37">
        <f t="shared" si="3"/>
        <v>7.97</v>
      </c>
      <c r="H37">
        <v>2.9241433333333333</v>
      </c>
      <c r="I37" t="s">
        <v>19</v>
      </c>
      <c r="S37">
        <v>18</v>
      </c>
      <c r="T37">
        <v>1.9288000000000001</v>
      </c>
      <c r="U37">
        <v>1.8589279999999999</v>
      </c>
      <c r="V37" t="s">
        <v>17</v>
      </c>
    </row>
    <row r="38" spans="1:22" x14ac:dyDescent="0.3">
      <c r="A38">
        <v>37</v>
      </c>
      <c r="B38">
        <v>813.96</v>
      </c>
      <c r="C38">
        <v>35.28</v>
      </c>
      <c r="D38">
        <v>849.24</v>
      </c>
      <c r="E38">
        <f t="shared" si="1"/>
        <v>8.1395999999999997</v>
      </c>
      <c r="F38">
        <f t="shared" si="2"/>
        <v>0.3528</v>
      </c>
      <c r="G38">
        <f t="shared" si="3"/>
        <v>8.4923999999999999</v>
      </c>
      <c r="H38">
        <v>2.3990399999999998</v>
      </c>
      <c r="I38" t="s">
        <v>6</v>
      </c>
      <c r="S38">
        <v>32</v>
      </c>
      <c r="T38">
        <v>2.0344000000000002</v>
      </c>
      <c r="U38">
        <v>2.0750762771168652</v>
      </c>
      <c r="V38" t="s">
        <v>12</v>
      </c>
    </row>
    <row r="39" spans="1:22" x14ac:dyDescent="0.3">
      <c r="A39">
        <v>38</v>
      </c>
      <c r="B39">
        <v>870.31999999999994</v>
      </c>
      <c r="C39">
        <v>43.68</v>
      </c>
      <c r="D39">
        <v>913.99999999999989</v>
      </c>
      <c r="E39">
        <f t="shared" si="1"/>
        <v>8.7032000000000007</v>
      </c>
      <c r="F39">
        <f t="shared" si="2"/>
        <v>0.43680000000000002</v>
      </c>
      <c r="G39">
        <f t="shared" si="3"/>
        <v>9.1399999999999988</v>
      </c>
      <c r="H39">
        <v>1.9072626666666668</v>
      </c>
      <c r="I39" t="s">
        <v>11</v>
      </c>
      <c r="S39">
        <v>3</v>
      </c>
      <c r="T39">
        <v>2.0563999999999996</v>
      </c>
      <c r="U39">
        <v>2.4158362738179253</v>
      </c>
      <c r="V39" t="s">
        <v>5</v>
      </c>
    </row>
    <row r="40" spans="1:22" x14ac:dyDescent="0.3">
      <c r="A40">
        <v>39</v>
      </c>
      <c r="B40">
        <v>679.76</v>
      </c>
      <c r="C40">
        <v>238.16</v>
      </c>
      <c r="D40">
        <v>917.92</v>
      </c>
      <c r="E40">
        <f t="shared" si="1"/>
        <v>6.7976000000000001</v>
      </c>
      <c r="F40">
        <f t="shared" si="2"/>
        <v>2.3816000000000002</v>
      </c>
      <c r="G40">
        <f t="shared" si="3"/>
        <v>9.1791999999999998</v>
      </c>
      <c r="H40">
        <v>2.1288586666666665</v>
      </c>
      <c r="I40" t="s">
        <v>14</v>
      </c>
      <c r="S40">
        <v>39</v>
      </c>
      <c r="T40">
        <v>2.3816000000000002</v>
      </c>
      <c r="U40">
        <v>2.1288586666666665</v>
      </c>
      <c r="V40" t="s">
        <v>14</v>
      </c>
    </row>
    <row r="41" spans="1:22" x14ac:dyDescent="0.3">
      <c r="A41">
        <v>40</v>
      </c>
      <c r="B41">
        <v>586.48</v>
      </c>
      <c r="C41">
        <v>407.4</v>
      </c>
      <c r="D41">
        <v>993.88</v>
      </c>
      <c r="E41">
        <f t="shared" si="1"/>
        <v>5.8647999999999998</v>
      </c>
      <c r="F41">
        <f t="shared" si="2"/>
        <v>4.0739999999999998</v>
      </c>
      <c r="G41">
        <f t="shared" si="3"/>
        <v>9.9388000000000005</v>
      </c>
      <c r="H41">
        <v>2.1623933823529411</v>
      </c>
      <c r="I41" t="s">
        <v>25</v>
      </c>
      <c r="S41">
        <v>22</v>
      </c>
      <c r="T41">
        <v>2.4207999999999998</v>
      </c>
      <c r="U41">
        <v>1.7716454293628807</v>
      </c>
      <c r="V41" t="s">
        <v>18</v>
      </c>
    </row>
    <row r="42" spans="1:22" x14ac:dyDescent="0.3">
      <c r="A42">
        <v>41</v>
      </c>
      <c r="B42">
        <v>402.52</v>
      </c>
      <c r="C42">
        <v>485.92</v>
      </c>
      <c r="D42">
        <v>888.44</v>
      </c>
      <c r="E42">
        <f t="shared" si="1"/>
        <v>4.0251999999999999</v>
      </c>
      <c r="F42">
        <f t="shared" si="2"/>
        <v>4.8592000000000004</v>
      </c>
      <c r="G42">
        <f t="shared" si="3"/>
        <v>8.8843999999999994</v>
      </c>
      <c r="H42">
        <v>1.585004056795132</v>
      </c>
      <c r="I42" t="s">
        <v>16</v>
      </c>
      <c r="S42">
        <v>7</v>
      </c>
      <c r="T42">
        <v>2.4287999999999998</v>
      </c>
      <c r="U42">
        <v>2.5010790190735692</v>
      </c>
      <c r="V42" t="s">
        <v>9</v>
      </c>
    </row>
    <row r="43" spans="1:22" x14ac:dyDescent="0.3">
      <c r="A43">
        <v>42</v>
      </c>
      <c r="B43">
        <v>887.92000000000007</v>
      </c>
      <c r="C43">
        <v>27.56</v>
      </c>
      <c r="D43">
        <v>915.48</v>
      </c>
      <c r="E43">
        <f t="shared" si="1"/>
        <v>8.8792000000000009</v>
      </c>
      <c r="F43">
        <f t="shared" si="2"/>
        <v>0.27560000000000001</v>
      </c>
      <c r="G43">
        <f t="shared" si="3"/>
        <v>9.1547999999999998</v>
      </c>
      <c r="H43">
        <v>2.3307536332179928</v>
      </c>
      <c r="I43" t="s">
        <v>7</v>
      </c>
      <c r="S43">
        <v>29</v>
      </c>
      <c r="T43">
        <v>2.7052</v>
      </c>
      <c r="U43">
        <v>1.4714924863387975</v>
      </c>
      <c r="V43" t="s">
        <v>21</v>
      </c>
    </row>
    <row r="44" spans="1:22" x14ac:dyDescent="0.3">
      <c r="A44">
        <v>43</v>
      </c>
      <c r="B44">
        <v>718.59999999999991</v>
      </c>
      <c r="C44">
        <v>72.56</v>
      </c>
      <c r="D44">
        <v>791.15999999999985</v>
      </c>
      <c r="E44">
        <f t="shared" si="1"/>
        <v>7.1859999999999991</v>
      </c>
      <c r="F44">
        <f t="shared" si="2"/>
        <v>0.72560000000000002</v>
      </c>
      <c r="G44">
        <f t="shared" si="3"/>
        <v>7.9115999999999982</v>
      </c>
      <c r="H44">
        <v>2.5529299999999999</v>
      </c>
      <c r="I44" t="s">
        <v>7</v>
      </c>
      <c r="S44">
        <v>28</v>
      </c>
      <c r="T44">
        <v>2.738</v>
      </c>
      <c r="U44">
        <v>2.3721439999999996</v>
      </c>
      <c r="V44" t="s">
        <v>14</v>
      </c>
    </row>
    <row r="45" spans="1:22" x14ac:dyDescent="0.3">
      <c r="A45" s="11">
        <v>44</v>
      </c>
      <c r="B45" s="11"/>
      <c r="C45" s="11"/>
      <c r="D45" s="11"/>
      <c r="E45" s="11"/>
      <c r="F45" s="11"/>
      <c r="G45" s="11"/>
      <c r="H45" s="11"/>
      <c r="I45" s="11" t="s">
        <v>10</v>
      </c>
      <c r="S45">
        <v>26</v>
      </c>
      <c r="T45">
        <v>3.1375999999999999</v>
      </c>
      <c r="U45">
        <v>1.7419245283018869</v>
      </c>
      <c r="V45" t="s">
        <v>16</v>
      </c>
    </row>
    <row r="46" spans="1:22" x14ac:dyDescent="0.3">
      <c r="A46">
        <v>45</v>
      </c>
      <c r="B46">
        <v>448.16</v>
      </c>
      <c r="C46">
        <v>660.64</v>
      </c>
      <c r="D46">
        <v>1108.8</v>
      </c>
      <c r="E46">
        <f t="shared" si="1"/>
        <v>4.4816000000000003</v>
      </c>
      <c r="F46">
        <f t="shared" si="2"/>
        <v>6.6063999999999998</v>
      </c>
      <c r="G46">
        <f t="shared" si="3"/>
        <v>11.087999999999999</v>
      </c>
      <c r="H46">
        <v>2.268865714285714</v>
      </c>
      <c r="I46" t="s">
        <v>26</v>
      </c>
      <c r="S46">
        <v>53</v>
      </c>
      <c r="T46">
        <v>3.3055999999999996</v>
      </c>
      <c r="U46">
        <v>2.5916549295774649</v>
      </c>
      <c r="V46" t="s">
        <v>23</v>
      </c>
    </row>
    <row r="47" spans="1:22" x14ac:dyDescent="0.3">
      <c r="A47">
        <v>46</v>
      </c>
      <c r="B47">
        <v>743.07999999999993</v>
      </c>
      <c r="C47">
        <v>98.2</v>
      </c>
      <c r="D47">
        <v>841.28</v>
      </c>
      <c r="E47">
        <f t="shared" si="1"/>
        <v>7.4307999999999987</v>
      </c>
      <c r="F47">
        <f t="shared" si="2"/>
        <v>0.98199999999999998</v>
      </c>
      <c r="G47">
        <f t="shared" si="3"/>
        <v>8.4128000000000007</v>
      </c>
      <c r="H47">
        <v>2.6709428571428573</v>
      </c>
      <c r="I47" t="s">
        <v>11</v>
      </c>
      <c r="S47">
        <v>11</v>
      </c>
      <c r="T47">
        <v>3.3148</v>
      </c>
      <c r="U47">
        <v>1.5271158357771262</v>
      </c>
      <c r="V47" t="s">
        <v>12</v>
      </c>
    </row>
    <row r="48" spans="1:22" x14ac:dyDescent="0.3">
      <c r="A48">
        <v>47</v>
      </c>
      <c r="B48">
        <v>805.04</v>
      </c>
      <c r="C48">
        <v>28.4</v>
      </c>
      <c r="D48">
        <v>833.43999999999994</v>
      </c>
      <c r="E48">
        <f t="shared" si="1"/>
        <v>8.0503999999999998</v>
      </c>
      <c r="F48">
        <f t="shared" si="2"/>
        <v>0.28399999999999997</v>
      </c>
      <c r="G48">
        <f t="shared" si="3"/>
        <v>8.3343999999999987</v>
      </c>
      <c r="H48">
        <v>2.7619573333333327</v>
      </c>
      <c r="I48" t="s">
        <v>12</v>
      </c>
      <c r="S48">
        <v>30</v>
      </c>
      <c r="T48">
        <v>3.3732000000000006</v>
      </c>
      <c r="U48">
        <v>1.1051386666666667</v>
      </c>
      <c r="V48" t="s">
        <v>23</v>
      </c>
    </row>
    <row r="49" spans="1:22" x14ac:dyDescent="0.3">
      <c r="A49">
        <v>48</v>
      </c>
      <c r="B49">
        <v>777.48</v>
      </c>
      <c r="C49">
        <v>88.64</v>
      </c>
      <c r="D49">
        <v>866.12</v>
      </c>
      <c r="E49">
        <f t="shared" si="1"/>
        <v>7.7747999999999999</v>
      </c>
      <c r="F49">
        <f t="shared" si="2"/>
        <v>0.88639999999999997</v>
      </c>
      <c r="G49">
        <f t="shared" si="3"/>
        <v>8.6611999999999991</v>
      </c>
      <c r="H49">
        <v>2.8934921540656204</v>
      </c>
      <c r="I49" t="s">
        <v>8</v>
      </c>
      <c r="S49">
        <v>27</v>
      </c>
      <c r="T49">
        <v>3.5247999999999999</v>
      </c>
      <c r="U49">
        <v>1.8954362745098037</v>
      </c>
      <c r="V49" t="s">
        <v>20</v>
      </c>
    </row>
    <row r="50" spans="1:22" x14ac:dyDescent="0.3">
      <c r="A50" s="11">
        <v>49</v>
      </c>
      <c r="B50" s="11"/>
      <c r="C50" s="11"/>
      <c r="D50" s="11"/>
      <c r="E50" s="11"/>
      <c r="F50" s="11"/>
      <c r="G50" s="11"/>
      <c r="H50" s="11"/>
      <c r="I50" s="11" t="s">
        <v>10</v>
      </c>
      <c r="S50">
        <v>40</v>
      </c>
      <c r="T50">
        <v>4.0739999999999998</v>
      </c>
      <c r="U50">
        <v>2.1623933823529411</v>
      </c>
      <c r="V50" t="s">
        <v>25</v>
      </c>
    </row>
    <row r="51" spans="1:22" x14ac:dyDescent="0.3">
      <c r="A51">
        <v>50</v>
      </c>
      <c r="B51">
        <v>413.36</v>
      </c>
      <c r="C51">
        <v>645.91999999999996</v>
      </c>
      <c r="D51">
        <v>1059.28</v>
      </c>
      <c r="E51">
        <f t="shared" si="1"/>
        <v>4.1336000000000004</v>
      </c>
      <c r="F51">
        <f t="shared" si="2"/>
        <v>6.4592000000000001</v>
      </c>
      <c r="G51">
        <f t="shared" si="3"/>
        <v>10.5928</v>
      </c>
      <c r="H51">
        <v>2.4498939999999996</v>
      </c>
      <c r="I51" t="s">
        <v>27</v>
      </c>
      <c r="S51">
        <v>41</v>
      </c>
      <c r="T51">
        <v>4.8592000000000004</v>
      </c>
      <c r="U51">
        <v>1.585004056795132</v>
      </c>
      <c r="V51" t="s">
        <v>16</v>
      </c>
    </row>
    <row r="52" spans="1:22" x14ac:dyDescent="0.3">
      <c r="A52">
        <v>51</v>
      </c>
      <c r="B52">
        <v>759.52</v>
      </c>
      <c r="C52">
        <v>150.32</v>
      </c>
      <c r="D52">
        <v>909.83999999999992</v>
      </c>
      <c r="E52">
        <f t="shared" si="1"/>
        <v>7.5952000000000002</v>
      </c>
      <c r="F52">
        <f t="shared" si="2"/>
        <v>1.5032000000000001</v>
      </c>
      <c r="G52">
        <f t="shared" si="3"/>
        <v>9.0983999999999998</v>
      </c>
      <c r="H52">
        <v>2.4031151430565245</v>
      </c>
      <c r="I52" t="s">
        <v>28</v>
      </c>
      <c r="S52">
        <v>14</v>
      </c>
      <c r="T52">
        <v>5.1831999999999994</v>
      </c>
      <c r="U52">
        <v>0.33442052744119749</v>
      </c>
      <c r="V52" t="s">
        <v>15</v>
      </c>
    </row>
    <row r="53" spans="1:22" x14ac:dyDescent="0.3">
      <c r="A53">
        <v>52</v>
      </c>
      <c r="B53">
        <v>886.72</v>
      </c>
      <c r="C53">
        <v>39.32</v>
      </c>
      <c r="D53">
        <v>926.04000000000008</v>
      </c>
      <c r="E53">
        <f t="shared" si="1"/>
        <v>8.8672000000000004</v>
      </c>
      <c r="F53">
        <f t="shared" si="2"/>
        <v>0.39319999999999999</v>
      </c>
      <c r="G53">
        <f t="shared" si="3"/>
        <v>9.2604000000000006</v>
      </c>
      <c r="H53">
        <v>2.9258100000000002</v>
      </c>
      <c r="I53" t="s">
        <v>29</v>
      </c>
      <c r="S53">
        <v>10</v>
      </c>
      <c r="T53">
        <v>5.2384000000000004</v>
      </c>
      <c r="U53">
        <v>1.6657426666666666</v>
      </c>
      <c r="V53" t="s">
        <v>11</v>
      </c>
    </row>
    <row r="54" spans="1:22" x14ac:dyDescent="0.3">
      <c r="A54">
        <v>53</v>
      </c>
      <c r="B54">
        <v>1075</v>
      </c>
      <c r="C54">
        <v>330.55999999999995</v>
      </c>
      <c r="D54">
        <v>1405.56</v>
      </c>
      <c r="E54">
        <f t="shared" si="1"/>
        <v>10.75</v>
      </c>
      <c r="F54">
        <f t="shared" si="2"/>
        <v>3.3055999999999996</v>
      </c>
      <c r="G54">
        <f t="shared" si="3"/>
        <v>14.0556</v>
      </c>
      <c r="H54">
        <v>2.5916549295774649</v>
      </c>
      <c r="I54" t="s">
        <v>23</v>
      </c>
      <c r="S54">
        <v>4</v>
      </c>
      <c r="T54">
        <v>5.3304</v>
      </c>
      <c r="U54">
        <v>1.7650656396517082</v>
      </c>
      <c r="V54" t="s">
        <v>6</v>
      </c>
    </row>
    <row r="55" spans="1:22" x14ac:dyDescent="0.3">
      <c r="A55">
        <v>54</v>
      </c>
      <c r="B55">
        <v>741.28</v>
      </c>
      <c r="C55">
        <v>24.56</v>
      </c>
      <c r="D55">
        <v>765.83999999999992</v>
      </c>
      <c r="E55">
        <f t="shared" si="1"/>
        <v>7.4127999999999998</v>
      </c>
      <c r="F55">
        <f t="shared" si="2"/>
        <v>0.24560000000000001</v>
      </c>
      <c r="G55">
        <f t="shared" si="3"/>
        <v>7.6583999999999994</v>
      </c>
      <c r="H55">
        <v>2.2937820000000002</v>
      </c>
      <c r="I55" t="s">
        <v>7</v>
      </c>
      <c r="S55">
        <v>50</v>
      </c>
      <c r="T55">
        <v>6.4592000000000001</v>
      </c>
      <c r="U55">
        <v>2.4498939999999996</v>
      </c>
      <c r="V55" t="s">
        <v>27</v>
      </c>
    </row>
    <row r="56" spans="1:22" x14ac:dyDescent="0.3">
      <c r="A56">
        <v>55</v>
      </c>
      <c r="B56">
        <v>670.4</v>
      </c>
      <c r="C56">
        <v>34.76</v>
      </c>
      <c r="D56">
        <v>705.16</v>
      </c>
      <c r="E56">
        <f t="shared" si="1"/>
        <v>6.7039999999999997</v>
      </c>
      <c r="F56">
        <f t="shared" si="2"/>
        <v>0.34760000000000002</v>
      </c>
      <c r="G56">
        <f t="shared" si="3"/>
        <v>7.0515999999999996</v>
      </c>
      <c r="H56">
        <v>2.33988</v>
      </c>
      <c r="I56" t="s">
        <v>7</v>
      </c>
      <c r="S56">
        <v>45</v>
      </c>
      <c r="T56">
        <v>6.6063999999999998</v>
      </c>
      <c r="U56">
        <v>2.268865714285714</v>
      </c>
      <c r="V56" t="s">
        <v>26</v>
      </c>
    </row>
    <row r="57" spans="1:22" x14ac:dyDescent="0.3">
      <c r="A57">
        <v>56</v>
      </c>
      <c r="B57">
        <v>548.48</v>
      </c>
      <c r="C57">
        <v>58.96</v>
      </c>
      <c r="D57">
        <v>607.44000000000005</v>
      </c>
      <c r="E57">
        <f t="shared" si="1"/>
        <v>5.4847999999999999</v>
      </c>
      <c r="F57">
        <f t="shared" si="2"/>
        <v>0.58960000000000001</v>
      </c>
      <c r="G57">
        <f t="shared" si="3"/>
        <v>6.0744000000000007</v>
      </c>
      <c r="H57">
        <v>2.1621750000000004</v>
      </c>
      <c r="I57" t="s">
        <v>30</v>
      </c>
      <c r="S57">
        <v>15</v>
      </c>
      <c r="T57">
        <v>10.516400000000003</v>
      </c>
      <c r="U57">
        <v>0.19548799999999997</v>
      </c>
      <c r="V57" t="s">
        <v>16</v>
      </c>
    </row>
    <row r="58" spans="1:22" x14ac:dyDescent="0.3">
      <c r="A58">
        <v>57</v>
      </c>
      <c r="B58">
        <v>639.6</v>
      </c>
      <c r="C58">
        <v>53.64</v>
      </c>
      <c r="D58">
        <v>693.24</v>
      </c>
      <c r="E58">
        <f t="shared" si="1"/>
        <v>6.3959999999999999</v>
      </c>
      <c r="F58">
        <f t="shared" si="2"/>
        <v>0.53639999999999999</v>
      </c>
      <c r="G58">
        <f t="shared" si="3"/>
        <v>6.9324000000000003</v>
      </c>
      <c r="H58">
        <v>2.3842800000000004</v>
      </c>
      <c r="I58" t="s">
        <v>6</v>
      </c>
      <c r="S58">
        <v>8</v>
      </c>
      <c r="V58" t="s">
        <v>10</v>
      </c>
    </row>
    <row r="59" spans="1:22" x14ac:dyDescent="0.3">
      <c r="A59">
        <v>58</v>
      </c>
      <c r="B59">
        <v>685.04</v>
      </c>
      <c r="C59">
        <v>7.88</v>
      </c>
      <c r="D59">
        <v>692.92</v>
      </c>
      <c r="E59">
        <f t="shared" si="1"/>
        <v>6.8503999999999996</v>
      </c>
      <c r="F59">
        <f t="shared" si="2"/>
        <v>7.8799999999999995E-2</v>
      </c>
      <c r="G59">
        <f t="shared" si="3"/>
        <v>6.9291999999999998</v>
      </c>
      <c r="H59">
        <v>2.6685013333333334</v>
      </c>
      <c r="I59" t="s">
        <v>13</v>
      </c>
      <c r="S59">
        <v>25</v>
      </c>
      <c r="V59" t="s">
        <v>10</v>
      </c>
    </row>
    <row r="60" spans="1:22" x14ac:dyDescent="0.3">
      <c r="A60">
        <v>59</v>
      </c>
      <c r="B60">
        <v>651.48</v>
      </c>
      <c r="C60">
        <v>104.64</v>
      </c>
      <c r="D60">
        <v>756.12</v>
      </c>
      <c r="E60">
        <f t="shared" si="1"/>
        <v>6.5148000000000001</v>
      </c>
      <c r="F60">
        <f t="shared" si="2"/>
        <v>1.0464</v>
      </c>
      <c r="G60">
        <f t="shared" si="3"/>
        <v>7.5612000000000004</v>
      </c>
      <c r="H60">
        <v>2.3775812080536913</v>
      </c>
      <c r="I60" t="s">
        <v>19</v>
      </c>
      <c r="S60">
        <v>44</v>
      </c>
      <c r="V60" t="s">
        <v>10</v>
      </c>
    </row>
    <row r="61" spans="1:22" x14ac:dyDescent="0.3">
      <c r="A61">
        <v>60</v>
      </c>
      <c r="B61">
        <v>820.88000000000011</v>
      </c>
      <c r="C61">
        <v>188.4</v>
      </c>
      <c r="D61">
        <v>1009.2800000000001</v>
      </c>
      <c r="E61">
        <f t="shared" si="1"/>
        <v>8.2088000000000001</v>
      </c>
      <c r="F61">
        <f t="shared" si="2"/>
        <v>1.8839999999999999</v>
      </c>
      <c r="G61">
        <f t="shared" si="3"/>
        <v>10.0928</v>
      </c>
      <c r="H61">
        <v>2.3576280000000001</v>
      </c>
      <c r="I61" t="s">
        <v>9</v>
      </c>
      <c r="S61">
        <v>49</v>
      </c>
      <c r="V61" t="s">
        <v>10</v>
      </c>
    </row>
  </sheetData>
  <sortState xmlns:xlrd2="http://schemas.microsoft.com/office/spreadsheetml/2017/richdata2" ref="S2:V61">
    <sortCondition ref="T1"/>
  </sortState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S65"/>
  <sheetViews>
    <sheetView workbookViewId="0">
      <selection activeCell="D1" sqref="D1"/>
    </sheetView>
  </sheetViews>
  <sheetFormatPr defaultRowHeight="14.4" x14ac:dyDescent="0.3"/>
  <cols>
    <col min="3" max="3" width="11.5546875" customWidth="1"/>
    <col min="7" max="8" width="8.88671875" style="10"/>
    <col min="13" max="13" width="15.6640625" bestFit="1" customWidth="1"/>
  </cols>
  <sheetData>
    <row r="1" spans="1:19" x14ac:dyDescent="0.3">
      <c r="A1">
        <v>2019</v>
      </c>
      <c r="C1">
        <v>2020</v>
      </c>
      <c r="N1">
        <v>2019</v>
      </c>
    </row>
    <row r="2" spans="1:19" x14ac:dyDescent="0.3">
      <c r="A2" s="8" t="s">
        <v>69</v>
      </c>
      <c r="B2" s="8" t="s">
        <v>100</v>
      </c>
      <c r="C2" t="s">
        <v>0</v>
      </c>
      <c r="D2" s="8" t="s">
        <v>100</v>
      </c>
      <c r="L2" t="s">
        <v>101</v>
      </c>
      <c r="M2" s="1" t="s">
        <v>65</v>
      </c>
      <c r="N2" s="8" t="s">
        <v>69</v>
      </c>
      <c r="O2" s="8" t="s">
        <v>100</v>
      </c>
      <c r="R2" t="s">
        <v>111</v>
      </c>
    </row>
    <row r="3" spans="1:19" x14ac:dyDescent="0.3">
      <c r="A3">
        <v>1</v>
      </c>
      <c r="B3">
        <v>1.7676355862068964</v>
      </c>
      <c r="C3">
        <v>1</v>
      </c>
      <c r="D3">
        <v>2.6268559556786704</v>
      </c>
      <c r="G3" s="10">
        <v>1.7676355862068964</v>
      </c>
      <c r="H3" s="10">
        <v>2.6268559556786704</v>
      </c>
      <c r="L3">
        <v>1</v>
      </c>
      <c r="M3" t="s">
        <v>3</v>
      </c>
      <c r="N3">
        <v>1</v>
      </c>
      <c r="O3">
        <v>1.7676355862068964</v>
      </c>
      <c r="Q3" t="s">
        <v>7</v>
      </c>
      <c r="R3">
        <f>AVERAGE(O7,O11,O22,O23,O44,O45,O56,O57)</f>
        <v>2.1233587680493065</v>
      </c>
      <c r="S3">
        <f>STDEV(O7,O11,O22,O23,O44,O45,O56,O57)</f>
        <v>0.21704512085174238</v>
      </c>
    </row>
    <row r="4" spans="1:19" x14ac:dyDescent="0.3">
      <c r="A4">
        <v>2</v>
      </c>
      <c r="B4">
        <v>1.5709612000000004</v>
      </c>
      <c r="C4">
        <v>2</v>
      </c>
      <c r="D4">
        <v>1.664768</v>
      </c>
      <c r="G4" s="10">
        <v>1.5709612000000004</v>
      </c>
      <c r="H4" s="10">
        <v>1.664768</v>
      </c>
      <c r="L4">
        <v>2</v>
      </c>
      <c r="M4" t="s">
        <v>4</v>
      </c>
      <c r="N4">
        <v>2</v>
      </c>
      <c r="O4">
        <v>1.5709612000000004</v>
      </c>
      <c r="Q4" t="s">
        <v>13</v>
      </c>
      <c r="R4">
        <f>AVERAGE(O14,O19,O33,O60)</f>
        <v>1.7947689802460696</v>
      </c>
      <c r="S4">
        <f>STDEV(O14,O19,O33,O60)</f>
        <v>0.4653770550318464</v>
      </c>
    </row>
    <row r="5" spans="1:19" x14ac:dyDescent="0.3">
      <c r="A5">
        <v>3</v>
      </c>
      <c r="B5">
        <v>1.7389253333333332</v>
      </c>
      <c r="C5">
        <v>3</v>
      </c>
      <c r="D5">
        <v>2.4158362738179253</v>
      </c>
      <c r="G5" s="10">
        <v>1.7389253333333332</v>
      </c>
      <c r="H5" s="10">
        <v>2.4158362738179253</v>
      </c>
      <c r="L5">
        <v>3</v>
      </c>
      <c r="M5" t="s">
        <v>5</v>
      </c>
      <c r="N5">
        <v>3</v>
      </c>
      <c r="O5">
        <v>1.7389253333333332</v>
      </c>
      <c r="Q5" t="s">
        <v>32</v>
      </c>
      <c r="R5">
        <f>AVERAGE(O6,O8,O9,O13,O15,O17,O21,O25,O26,O30,O32,O34,O36,O38,O39,O41,O43,O49,O50,O55,O59,O61,O62,O28)</f>
        <v>1.8749760009973571</v>
      </c>
      <c r="S5">
        <f>STDEV(O6,O8,O9,O13,O15,O17,O21,O25,O26,O28,O30,O32,O34,O36,O38,O39,O41,O43,O49,O50,O55,O59,O61,O62)</f>
        <v>0.25578740510562897</v>
      </c>
    </row>
    <row r="6" spans="1:19" x14ac:dyDescent="0.3">
      <c r="A6">
        <v>4</v>
      </c>
      <c r="B6">
        <v>1.9318199999999999</v>
      </c>
      <c r="C6">
        <v>4</v>
      </c>
      <c r="D6">
        <v>1.7650656396517082</v>
      </c>
      <c r="G6" s="10">
        <v>1.9318199999999999</v>
      </c>
      <c r="H6" s="10">
        <v>1.7650656396517082</v>
      </c>
      <c r="L6">
        <v>4</v>
      </c>
      <c r="M6" t="s">
        <v>6</v>
      </c>
      <c r="N6">
        <v>4</v>
      </c>
      <c r="O6">
        <v>1.9318199999999999</v>
      </c>
      <c r="Q6" t="s">
        <v>33</v>
      </c>
      <c r="R6">
        <f>AVERAGE(O3,O5,O16,O20,O29,O35,O37,O47,O52,O54)</f>
        <v>1.7825210055039729</v>
      </c>
      <c r="S6">
        <f>STDEV(O3,O5,O16,O20,O29,O35,O37,O47,O52,O54)</f>
        <v>0.25785555872883131</v>
      </c>
    </row>
    <row r="7" spans="1:19" x14ac:dyDescent="0.3">
      <c r="A7">
        <v>5</v>
      </c>
      <c r="B7">
        <v>2.0096892000000004</v>
      </c>
      <c r="C7">
        <v>5</v>
      </c>
      <c r="D7">
        <v>2.323348666666667</v>
      </c>
      <c r="G7" s="10">
        <v>2.0096892000000004</v>
      </c>
      <c r="H7" s="10">
        <v>2.323348666666667</v>
      </c>
      <c r="L7">
        <v>5</v>
      </c>
      <c r="M7" t="s">
        <v>7</v>
      </c>
      <c r="N7">
        <v>5</v>
      </c>
      <c r="O7">
        <v>2.0096892000000004</v>
      </c>
      <c r="Q7" t="s">
        <v>34</v>
      </c>
      <c r="R7">
        <f>AVERAGE(O4,O24,O31,O42,O53,O58)</f>
        <v>1.86788983225357</v>
      </c>
      <c r="S7">
        <f>STDEV(O4,O24,O31,O42,O53,O58)</f>
        <v>0.23779071458488543</v>
      </c>
    </row>
    <row r="8" spans="1:19" x14ac:dyDescent="0.3">
      <c r="A8">
        <v>6</v>
      </c>
      <c r="B8">
        <v>2.1669439333333336</v>
      </c>
      <c r="C8">
        <v>6</v>
      </c>
      <c r="D8">
        <v>2.2189538043478261</v>
      </c>
      <c r="G8" s="10">
        <v>2.1669439333333336</v>
      </c>
      <c r="H8" s="10">
        <v>2.2189538043478261</v>
      </c>
      <c r="L8">
        <v>6</v>
      </c>
      <c r="M8" t="s">
        <v>8</v>
      </c>
      <c r="N8">
        <v>6</v>
      </c>
      <c r="O8">
        <v>2.1669439333333336</v>
      </c>
      <c r="Q8" t="s">
        <v>35</v>
      </c>
      <c r="R8">
        <f>AVERAGE(O12,O18,O40,O48)</f>
        <v>1.7765743532973324</v>
      </c>
      <c r="S8">
        <f>STDEV(O12,O18,O40,O48)</f>
        <v>0.5083412280875117</v>
      </c>
    </row>
    <row r="9" spans="1:19" x14ac:dyDescent="0.3">
      <c r="A9">
        <v>7</v>
      </c>
      <c r="B9">
        <v>2.1203541333333331</v>
      </c>
      <c r="C9">
        <v>7</v>
      </c>
      <c r="D9">
        <v>2.5010790190735692</v>
      </c>
      <c r="G9" s="10">
        <v>2.1203541333333331</v>
      </c>
      <c r="H9" s="10">
        <v>2.5010790190735692</v>
      </c>
      <c r="L9">
        <v>7</v>
      </c>
      <c r="M9" t="s">
        <v>9</v>
      </c>
      <c r="N9">
        <v>7</v>
      </c>
      <c r="O9">
        <v>2.1203541333333331</v>
      </c>
    </row>
    <row r="10" spans="1:19" x14ac:dyDescent="0.3">
      <c r="C10">
        <v>8</v>
      </c>
      <c r="L10" s="11">
        <v>8</v>
      </c>
      <c r="M10" s="11" t="s">
        <v>10</v>
      </c>
    </row>
    <row r="11" spans="1:19" x14ac:dyDescent="0.3">
      <c r="A11">
        <v>9</v>
      </c>
      <c r="B11">
        <v>2.4133486</v>
      </c>
      <c r="C11">
        <v>9</v>
      </c>
      <c r="D11">
        <v>2.6801500000000003</v>
      </c>
      <c r="G11" s="10">
        <v>2.4133486</v>
      </c>
      <c r="H11" s="10">
        <v>2.6801500000000003</v>
      </c>
      <c r="L11">
        <v>9</v>
      </c>
      <c r="M11" t="s">
        <v>7</v>
      </c>
      <c r="N11">
        <v>9</v>
      </c>
      <c r="O11">
        <v>2.4133486</v>
      </c>
    </row>
    <row r="12" spans="1:19" x14ac:dyDescent="0.3">
      <c r="A12">
        <v>10</v>
      </c>
      <c r="B12">
        <v>1.8689967457627119</v>
      </c>
      <c r="C12">
        <v>10</v>
      </c>
      <c r="D12">
        <v>1.6657426666666666</v>
      </c>
      <c r="G12" s="10">
        <v>1.8689967457627119</v>
      </c>
      <c r="H12" s="10">
        <v>1.6657426666666666</v>
      </c>
      <c r="L12">
        <v>10</v>
      </c>
      <c r="M12" t="s">
        <v>11</v>
      </c>
      <c r="N12">
        <v>10</v>
      </c>
      <c r="O12">
        <v>1.8689967457627119</v>
      </c>
    </row>
    <row r="13" spans="1:19" x14ac:dyDescent="0.3">
      <c r="A13">
        <v>11</v>
      </c>
      <c r="B13">
        <v>1.756531512605042</v>
      </c>
      <c r="C13">
        <v>11</v>
      </c>
      <c r="D13">
        <v>1.5271158357771262</v>
      </c>
      <c r="G13" s="10">
        <v>1.756531512605042</v>
      </c>
      <c r="H13" s="10">
        <v>1.5271158357771262</v>
      </c>
      <c r="L13">
        <v>11</v>
      </c>
      <c r="M13" t="s">
        <v>12</v>
      </c>
      <c r="N13">
        <v>11</v>
      </c>
      <c r="O13">
        <v>1.756531512605042</v>
      </c>
    </row>
    <row r="14" spans="1:19" x14ac:dyDescent="0.3">
      <c r="A14">
        <v>12</v>
      </c>
      <c r="B14">
        <v>1.4002687999999999</v>
      </c>
      <c r="C14">
        <v>12</v>
      </c>
      <c r="D14">
        <v>2.2736766666666668</v>
      </c>
      <c r="G14" s="10">
        <v>1.4002687999999999</v>
      </c>
      <c r="H14" s="10">
        <v>2.2736766666666668</v>
      </c>
      <c r="L14">
        <v>12</v>
      </c>
      <c r="M14" t="s">
        <v>13</v>
      </c>
      <c r="N14">
        <v>12</v>
      </c>
      <c r="O14">
        <v>1.4002687999999999</v>
      </c>
    </row>
    <row r="15" spans="1:19" x14ac:dyDescent="0.3">
      <c r="A15">
        <v>13</v>
      </c>
      <c r="B15">
        <v>1.2916800000000002</v>
      </c>
      <c r="C15">
        <v>13</v>
      </c>
      <c r="D15">
        <v>1.8875360000000003</v>
      </c>
      <c r="G15" s="10">
        <v>1.2916800000000002</v>
      </c>
      <c r="H15" s="10">
        <v>1.8875360000000003</v>
      </c>
      <c r="L15">
        <v>13</v>
      </c>
      <c r="M15" t="s">
        <v>14</v>
      </c>
      <c r="N15">
        <v>13</v>
      </c>
      <c r="O15">
        <v>1.2916800000000002</v>
      </c>
    </row>
    <row r="16" spans="1:19" x14ac:dyDescent="0.3">
      <c r="A16">
        <v>14</v>
      </c>
      <c r="B16">
        <v>1.4262666433566433</v>
      </c>
      <c r="C16">
        <v>14</v>
      </c>
      <c r="D16">
        <v>0.33442052744119749</v>
      </c>
      <c r="G16" s="10">
        <v>1.4262666433566433</v>
      </c>
      <c r="H16" s="10">
        <v>0.33442052744119749</v>
      </c>
      <c r="L16">
        <v>14</v>
      </c>
      <c r="M16" t="s">
        <v>15</v>
      </c>
      <c r="N16">
        <v>14</v>
      </c>
      <c r="O16">
        <v>1.4262666433566433</v>
      </c>
    </row>
    <row r="17" spans="1:15" x14ac:dyDescent="0.3">
      <c r="A17">
        <v>15</v>
      </c>
      <c r="B17">
        <v>1.4202078431372549</v>
      </c>
      <c r="C17">
        <v>15</v>
      </c>
      <c r="D17">
        <v>0.19548799999999997</v>
      </c>
      <c r="G17" s="10">
        <v>1.4202078431372549</v>
      </c>
      <c r="H17" s="10">
        <v>0.19548799999999997</v>
      </c>
      <c r="L17">
        <v>15</v>
      </c>
      <c r="M17" t="s">
        <v>16</v>
      </c>
      <c r="N17">
        <v>15</v>
      </c>
      <c r="O17">
        <v>1.4202078431372549</v>
      </c>
    </row>
    <row r="18" spans="1:15" x14ac:dyDescent="0.3">
      <c r="A18">
        <v>16</v>
      </c>
      <c r="B18">
        <v>1.6345545517241378</v>
      </c>
      <c r="C18">
        <v>16</v>
      </c>
      <c r="D18">
        <v>2.7095457063711912</v>
      </c>
      <c r="G18" s="10">
        <v>1.6345545517241378</v>
      </c>
      <c r="H18" s="10">
        <v>2.7095457063711912</v>
      </c>
      <c r="L18">
        <v>16</v>
      </c>
      <c r="M18" t="s">
        <v>11</v>
      </c>
      <c r="N18">
        <v>16</v>
      </c>
      <c r="O18">
        <v>1.6345545517241378</v>
      </c>
    </row>
    <row r="19" spans="1:15" x14ac:dyDescent="0.3">
      <c r="A19">
        <v>17</v>
      </c>
      <c r="B19">
        <v>1.8540032000000002</v>
      </c>
      <c r="C19">
        <v>17</v>
      </c>
      <c r="D19">
        <v>3.1411626666666668</v>
      </c>
      <c r="G19" s="10">
        <v>1.8540032000000002</v>
      </c>
      <c r="H19" s="10">
        <v>3.1411626666666668</v>
      </c>
      <c r="L19">
        <v>17</v>
      </c>
      <c r="M19" t="s">
        <v>13</v>
      </c>
      <c r="N19">
        <v>17</v>
      </c>
      <c r="O19">
        <v>1.8540032000000002</v>
      </c>
    </row>
    <row r="20" spans="1:15" x14ac:dyDescent="0.3">
      <c r="A20">
        <v>18</v>
      </c>
      <c r="B20">
        <v>1.8206206666666667</v>
      </c>
      <c r="C20">
        <v>18</v>
      </c>
      <c r="D20">
        <v>1.8589279999999999</v>
      </c>
      <c r="G20" s="10">
        <v>1.8206206666666667</v>
      </c>
      <c r="H20" s="10">
        <v>1.8589279999999999</v>
      </c>
      <c r="L20">
        <v>18</v>
      </c>
      <c r="M20" t="s">
        <v>17</v>
      </c>
      <c r="N20">
        <v>18</v>
      </c>
      <c r="O20">
        <v>1.8206206666666667</v>
      </c>
    </row>
    <row r="21" spans="1:15" x14ac:dyDescent="0.3">
      <c r="A21">
        <v>19</v>
      </c>
      <c r="B21">
        <v>2.0471727333333329</v>
      </c>
      <c r="C21">
        <v>19</v>
      </c>
      <c r="D21">
        <v>2.8239322512350036</v>
      </c>
      <c r="G21" s="10">
        <v>2.0471727333333329</v>
      </c>
      <c r="H21" s="10">
        <v>2.8239322512350036</v>
      </c>
      <c r="L21">
        <v>19</v>
      </c>
      <c r="M21" t="s">
        <v>9</v>
      </c>
      <c r="N21">
        <v>19</v>
      </c>
      <c r="O21">
        <v>2.0471727333333329</v>
      </c>
    </row>
    <row r="22" spans="1:15" x14ac:dyDescent="0.3">
      <c r="A22">
        <v>20</v>
      </c>
      <c r="B22">
        <v>2.0921603999999996</v>
      </c>
      <c r="C22">
        <v>20</v>
      </c>
      <c r="D22">
        <v>2.773072453861928</v>
      </c>
      <c r="G22" s="10">
        <v>2.0921603999999996</v>
      </c>
      <c r="H22" s="10">
        <v>2.773072453861928</v>
      </c>
      <c r="L22">
        <v>20</v>
      </c>
      <c r="M22" t="s">
        <v>7</v>
      </c>
      <c r="N22">
        <v>20</v>
      </c>
      <c r="O22">
        <v>2.0921603999999996</v>
      </c>
    </row>
    <row r="23" spans="1:15" x14ac:dyDescent="0.3">
      <c r="A23">
        <v>21</v>
      </c>
      <c r="B23">
        <v>2.1412585999999996</v>
      </c>
      <c r="C23">
        <v>21</v>
      </c>
      <c r="D23">
        <v>2.3953319209039545</v>
      </c>
      <c r="G23" s="10">
        <v>2.1412585999999996</v>
      </c>
      <c r="H23" s="10">
        <v>2.3953319209039545</v>
      </c>
      <c r="L23">
        <v>21</v>
      </c>
      <c r="M23" t="s">
        <v>7</v>
      </c>
      <c r="N23">
        <v>21</v>
      </c>
      <c r="O23">
        <v>2.1412585999999996</v>
      </c>
    </row>
    <row r="24" spans="1:15" x14ac:dyDescent="0.3">
      <c r="A24">
        <v>22</v>
      </c>
      <c r="B24">
        <v>2.1944234666666667</v>
      </c>
      <c r="C24">
        <v>22</v>
      </c>
      <c r="D24">
        <v>1.7716454293628807</v>
      </c>
      <c r="G24" s="10">
        <v>2.1944234666666667</v>
      </c>
      <c r="H24" s="10">
        <v>1.7716454293628807</v>
      </c>
      <c r="L24">
        <v>22</v>
      </c>
      <c r="M24" t="s">
        <v>18</v>
      </c>
      <c r="N24">
        <v>22</v>
      </c>
      <c r="O24">
        <v>2.1944234666666667</v>
      </c>
    </row>
    <row r="25" spans="1:15" x14ac:dyDescent="0.3">
      <c r="A25">
        <v>23</v>
      </c>
      <c r="B25">
        <v>2.3456108666666666</v>
      </c>
      <c r="C25">
        <v>23</v>
      </c>
      <c r="D25">
        <v>2.4459829351535833</v>
      </c>
      <c r="G25" s="10">
        <v>2.3456108666666666</v>
      </c>
      <c r="H25" s="10">
        <v>2.4459829351535833</v>
      </c>
      <c r="L25">
        <v>23</v>
      </c>
      <c r="M25" t="s">
        <v>8</v>
      </c>
      <c r="N25">
        <v>23</v>
      </c>
      <c r="O25">
        <v>2.3456108666666666</v>
      </c>
    </row>
    <row r="26" spans="1:15" x14ac:dyDescent="0.3">
      <c r="A26">
        <v>24</v>
      </c>
      <c r="B26">
        <v>2.0974065168539324</v>
      </c>
      <c r="C26">
        <v>24</v>
      </c>
      <c r="D26">
        <v>2.9862608695652169</v>
      </c>
      <c r="G26" s="10">
        <v>2.0974065168539324</v>
      </c>
      <c r="H26" s="10">
        <v>2.9862608695652169</v>
      </c>
      <c r="L26">
        <v>24</v>
      </c>
      <c r="M26" t="s">
        <v>19</v>
      </c>
      <c r="N26">
        <v>24</v>
      </c>
      <c r="O26">
        <v>2.0974065168539324</v>
      </c>
    </row>
    <row r="27" spans="1:15" x14ac:dyDescent="0.3">
      <c r="C27">
        <v>25</v>
      </c>
      <c r="L27" s="11">
        <v>25</v>
      </c>
      <c r="M27" s="11" t="s">
        <v>10</v>
      </c>
    </row>
    <row r="28" spans="1:15" x14ac:dyDescent="0.3">
      <c r="A28">
        <v>26</v>
      </c>
      <c r="B28">
        <v>1.7139968727272725</v>
      </c>
      <c r="C28">
        <v>26</v>
      </c>
      <c r="D28">
        <v>1.7419245283018869</v>
      </c>
      <c r="G28" s="10">
        <v>1.7139968727272725</v>
      </c>
      <c r="H28" s="10">
        <v>1.7419245283018869</v>
      </c>
      <c r="L28">
        <v>26</v>
      </c>
      <c r="M28" t="s">
        <v>16</v>
      </c>
      <c r="N28">
        <v>26</v>
      </c>
      <c r="O28">
        <v>1.7139968727272725</v>
      </c>
    </row>
    <row r="29" spans="1:15" x14ac:dyDescent="0.3">
      <c r="A29">
        <v>27</v>
      </c>
      <c r="B29">
        <v>1.2503717599999999</v>
      </c>
      <c r="C29">
        <v>27</v>
      </c>
      <c r="D29">
        <v>1.8954362745098037</v>
      </c>
      <c r="G29" s="10">
        <v>1.2503717599999999</v>
      </c>
      <c r="H29" s="10">
        <v>1.8954362745098037</v>
      </c>
      <c r="L29">
        <v>27</v>
      </c>
      <c r="M29" t="s">
        <v>20</v>
      </c>
      <c r="N29">
        <v>27</v>
      </c>
      <c r="O29">
        <v>1.2503717599999999</v>
      </c>
    </row>
    <row r="30" spans="1:15" x14ac:dyDescent="0.3">
      <c r="A30">
        <v>28</v>
      </c>
      <c r="B30">
        <v>1.8272256727272727</v>
      </c>
      <c r="C30">
        <v>28</v>
      </c>
      <c r="D30">
        <v>2.3721439999999996</v>
      </c>
      <c r="G30" s="10">
        <v>1.8272256727272727</v>
      </c>
      <c r="H30" s="10">
        <v>2.3721439999999996</v>
      </c>
      <c r="L30">
        <v>28</v>
      </c>
      <c r="M30" t="s">
        <v>14</v>
      </c>
      <c r="N30">
        <v>28</v>
      </c>
      <c r="O30">
        <v>1.8272256727272727</v>
      </c>
    </row>
    <row r="31" spans="1:15" x14ac:dyDescent="0.3">
      <c r="A31">
        <v>29</v>
      </c>
      <c r="B31">
        <v>1.6176988965517236</v>
      </c>
      <c r="C31">
        <v>29</v>
      </c>
      <c r="D31">
        <v>1.4714924863387975</v>
      </c>
      <c r="G31" s="10">
        <v>1.6176988965517236</v>
      </c>
      <c r="H31" s="10">
        <v>1.4714924863387975</v>
      </c>
      <c r="L31">
        <v>29</v>
      </c>
      <c r="M31" t="s">
        <v>21</v>
      </c>
      <c r="N31">
        <v>29</v>
      </c>
      <c r="O31">
        <v>1.6176988965517236</v>
      </c>
    </row>
    <row r="32" spans="1:15" x14ac:dyDescent="0.3">
      <c r="A32">
        <v>30</v>
      </c>
      <c r="B32">
        <v>1.7230833333333335</v>
      </c>
      <c r="C32">
        <v>30</v>
      </c>
      <c r="D32">
        <v>1.1051386666666667</v>
      </c>
      <c r="G32" s="10">
        <v>1.7230833333333335</v>
      </c>
      <c r="H32" s="10">
        <v>1.1051386666666667</v>
      </c>
      <c r="L32">
        <v>30</v>
      </c>
      <c r="M32" t="s">
        <v>23</v>
      </c>
      <c r="N32">
        <v>30</v>
      </c>
      <c r="O32">
        <v>1.7230833333333335</v>
      </c>
    </row>
    <row r="33" spans="1:15" x14ac:dyDescent="0.3">
      <c r="A33">
        <v>31</v>
      </c>
      <c r="B33">
        <v>1.4963618909090906</v>
      </c>
      <c r="C33">
        <v>31</v>
      </c>
      <c r="D33">
        <v>2.7282893333333331</v>
      </c>
      <c r="G33" s="10">
        <v>1.4963618909090906</v>
      </c>
      <c r="H33" s="10">
        <v>2.7282893333333331</v>
      </c>
      <c r="L33">
        <v>31</v>
      </c>
      <c r="M33" t="s">
        <v>13</v>
      </c>
      <c r="N33">
        <v>31</v>
      </c>
      <c r="O33">
        <v>1.4963618909090906</v>
      </c>
    </row>
    <row r="34" spans="1:15" x14ac:dyDescent="0.3">
      <c r="A34">
        <v>32</v>
      </c>
      <c r="B34">
        <v>1.7948861538461542</v>
      </c>
      <c r="C34">
        <v>32</v>
      </c>
      <c r="D34">
        <v>2.0750762771168652</v>
      </c>
      <c r="G34" s="10">
        <v>1.7948861538461542</v>
      </c>
      <c r="H34" s="10">
        <v>2.0750762771168652</v>
      </c>
      <c r="L34">
        <v>32</v>
      </c>
      <c r="M34" t="s">
        <v>12</v>
      </c>
      <c r="N34">
        <v>32</v>
      </c>
      <c r="O34">
        <v>1.7948861538461542</v>
      </c>
    </row>
    <row r="35" spans="1:15" x14ac:dyDescent="0.3">
      <c r="A35">
        <v>33</v>
      </c>
      <c r="B35">
        <v>1.8484778000000004</v>
      </c>
      <c r="C35">
        <v>33</v>
      </c>
      <c r="D35">
        <v>2.7388457142857141</v>
      </c>
      <c r="G35" s="10">
        <v>1.8484778000000004</v>
      </c>
      <c r="H35" s="10">
        <v>2.7388457142857141</v>
      </c>
      <c r="L35">
        <v>33</v>
      </c>
      <c r="M35" t="s">
        <v>22</v>
      </c>
      <c r="N35">
        <v>33</v>
      </c>
      <c r="O35">
        <v>1.8484778000000004</v>
      </c>
    </row>
    <row r="36" spans="1:15" x14ac:dyDescent="0.3">
      <c r="A36">
        <v>34</v>
      </c>
      <c r="B36">
        <v>1.7981506666666667</v>
      </c>
      <c r="C36">
        <v>34</v>
      </c>
      <c r="D36">
        <v>2.3055226666666666</v>
      </c>
      <c r="G36" s="10">
        <v>1.7981506666666667</v>
      </c>
      <c r="H36" s="10">
        <v>2.3055226666666666</v>
      </c>
      <c r="L36">
        <v>34</v>
      </c>
      <c r="M36" t="s">
        <v>23</v>
      </c>
      <c r="N36">
        <v>34</v>
      </c>
      <c r="O36">
        <v>1.7981506666666667</v>
      </c>
    </row>
    <row r="37" spans="1:15" x14ac:dyDescent="0.3">
      <c r="A37">
        <v>35</v>
      </c>
      <c r="B37">
        <v>1.9606106666666665</v>
      </c>
      <c r="C37">
        <v>35</v>
      </c>
      <c r="D37">
        <v>2.7969780000000006</v>
      </c>
      <c r="G37" s="10">
        <v>1.9606106666666665</v>
      </c>
      <c r="H37" s="10">
        <v>2.7969780000000006</v>
      </c>
      <c r="L37">
        <v>35</v>
      </c>
      <c r="M37" t="s">
        <v>24</v>
      </c>
      <c r="N37">
        <v>35</v>
      </c>
      <c r="O37">
        <v>1.9606106666666665</v>
      </c>
    </row>
    <row r="38" spans="1:15" x14ac:dyDescent="0.3">
      <c r="A38">
        <v>36</v>
      </c>
      <c r="B38">
        <v>1.9852580666666668</v>
      </c>
      <c r="C38">
        <v>36</v>
      </c>
      <c r="D38">
        <v>2.9241433333333333</v>
      </c>
      <c r="G38" s="10">
        <v>1.9852580666666668</v>
      </c>
      <c r="H38" s="10">
        <v>2.9241433333333333</v>
      </c>
      <c r="L38">
        <v>36</v>
      </c>
      <c r="M38" t="s">
        <v>19</v>
      </c>
      <c r="N38">
        <v>36</v>
      </c>
      <c r="O38">
        <v>1.9852580666666668</v>
      </c>
    </row>
    <row r="39" spans="1:15" x14ac:dyDescent="0.3">
      <c r="A39">
        <v>37</v>
      </c>
      <c r="B39">
        <v>2.0168107333333332</v>
      </c>
      <c r="C39">
        <v>37</v>
      </c>
      <c r="D39">
        <v>2.3990399999999998</v>
      </c>
      <c r="G39" s="10">
        <v>2.0168107333333332</v>
      </c>
      <c r="H39" s="10">
        <v>2.3990399999999998</v>
      </c>
      <c r="L39">
        <v>37</v>
      </c>
      <c r="M39" t="s">
        <v>6</v>
      </c>
      <c r="N39">
        <v>37</v>
      </c>
      <c r="O39">
        <v>2.0168107333333332</v>
      </c>
    </row>
    <row r="40" spans="1:15" x14ac:dyDescent="0.3">
      <c r="A40">
        <v>38</v>
      </c>
      <c r="B40">
        <v>2.4118199999999996</v>
      </c>
      <c r="C40">
        <v>38</v>
      </c>
      <c r="D40">
        <v>1.9072626666666668</v>
      </c>
      <c r="G40" s="10">
        <v>2.4118199999999996</v>
      </c>
      <c r="H40" s="10">
        <v>1.9072626666666668</v>
      </c>
      <c r="L40">
        <v>38</v>
      </c>
      <c r="M40" t="s">
        <v>11</v>
      </c>
      <c r="N40">
        <v>38</v>
      </c>
      <c r="O40">
        <v>2.4118199999999996</v>
      </c>
    </row>
    <row r="41" spans="1:15" x14ac:dyDescent="0.3">
      <c r="A41">
        <v>39</v>
      </c>
      <c r="B41">
        <v>2.1778992592592594</v>
      </c>
      <c r="C41">
        <v>39</v>
      </c>
      <c r="D41">
        <v>2.1288586666666665</v>
      </c>
      <c r="G41" s="10">
        <v>2.1778992592592594</v>
      </c>
      <c r="H41" s="10">
        <v>2.1288586666666665</v>
      </c>
      <c r="L41">
        <v>39</v>
      </c>
      <c r="M41" t="s">
        <v>14</v>
      </c>
      <c r="N41">
        <v>39</v>
      </c>
      <c r="O41">
        <v>2.1778992592592594</v>
      </c>
    </row>
    <row r="42" spans="1:15" x14ac:dyDescent="0.3">
      <c r="A42">
        <v>40</v>
      </c>
      <c r="B42">
        <v>1.9161333333333332</v>
      </c>
      <c r="C42">
        <v>40</v>
      </c>
      <c r="D42">
        <v>2.1623933823529411</v>
      </c>
      <c r="G42" s="10">
        <v>1.9161333333333332</v>
      </c>
      <c r="H42" s="10">
        <v>2.1623933823529411</v>
      </c>
      <c r="L42">
        <v>40</v>
      </c>
      <c r="M42" t="s">
        <v>25</v>
      </c>
      <c r="N42">
        <v>40</v>
      </c>
      <c r="O42">
        <v>1.9161333333333332</v>
      </c>
    </row>
    <row r="43" spans="1:15" x14ac:dyDescent="0.3">
      <c r="A43">
        <v>41</v>
      </c>
      <c r="B43">
        <v>1.9216595286195286</v>
      </c>
      <c r="C43">
        <v>41</v>
      </c>
      <c r="D43">
        <v>1.585004056795132</v>
      </c>
      <c r="G43" s="10">
        <v>1.9216595286195286</v>
      </c>
      <c r="H43" s="10">
        <v>1.585004056795132</v>
      </c>
      <c r="L43">
        <v>41</v>
      </c>
      <c r="M43" t="s">
        <v>16</v>
      </c>
      <c r="N43">
        <v>41</v>
      </c>
      <c r="O43">
        <v>1.9216595286195286</v>
      </c>
    </row>
    <row r="44" spans="1:15" x14ac:dyDescent="0.3">
      <c r="A44">
        <v>42</v>
      </c>
      <c r="B44">
        <v>1.7459275200000002</v>
      </c>
      <c r="C44">
        <v>42</v>
      </c>
      <c r="D44">
        <v>2.3307536332179928</v>
      </c>
      <c r="G44" s="10">
        <v>1.7459275200000002</v>
      </c>
      <c r="H44" s="10">
        <v>2.3307536332179928</v>
      </c>
      <c r="L44">
        <v>42</v>
      </c>
      <c r="M44" t="s">
        <v>7</v>
      </c>
      <c r="N44">
        <v>42</v>
      </c>
      <c r="O44">
        <v>1.7459275200000002</v>
      </c>
    </row>
    <row r="45" spans="1:15" x14ac:dyDescent="0.3">
      <c r="A45">
        <v>43</v>
      </c>
      <c r="B45">
        <v>2.0089676113360326</v>
      </c>
      <c r="C45">
        <v>43</v>
      </c>
      <c r="D45">
        <v>2.5529299999999999</v>
      </c>
      <c r="G45" s="10">
        <v>2.0089676113360326</v>
      </c>
      <c r="H45" s="10">
        <v>2.5529299999999999</v>
      </c>
      <c r="L45">
        <v>43</v>
      </c>
      <c r="M45" t="s">
        <v>7</v>
      </c>
      <c r="N45">
        <v>43</v>
      </c>
      <c r="O45">
        <v>2.0089676113360326</v>
      </c>
    </row>
    <row r="46" spans="1:15" x14ac:dyDescent="0.3">
      <c r="C46">
        <v>44</v>
      </c>
      <c r="L46" s="11">
        <v>44</v>
      </c>
      <c r="M46" s="11" t="s">
        <v>10</v>
      </c>
    </row>
    <row r="47" spans="1:15" x14ac:dyDescent="0.3">
      <c r="A47">
        <v>45</v>
      </c>
      <c r="B47">
        <v>2.029962857142857</v>
      </c>
      <c r="C47">
        <v>45</v>
      </c>
      <c r="D47">
        <v>2.268865714285714</v>
      </c>
      <c r="G47" s="10">
        <v>2.029962857142857</v>
      </c>
      <c r="H47" s="10">
        <v>2.268865714285714</v>
      </c>
      <c r="L47">
        <v>45</v>
      </c>
      <c r="M47" t="s">
        <v>26</v>
      </c>
      <c r="N47">
        <v>45</v>
      </c>
      <c r="O47">
        <v>2.029962857142857</v>
      </c>
    </row>
    <row r="48" spans="1:15" x14ac:dyDescent="0.3">
      <c r="A48">
        <v>46</v>
      </c>
      <c r="B48">
        <v>1.1909261157024793</v>
      </c>
      <c r="C48">
        <v>46</v>
      </c>
      <c r="D48">
        <v>2.6709428571428573</v>
      </c>
      <c r="G48" s="10">
        <v>1.1909261157024793</v>
      </c>
      <c r="H48" s="10">
        <v>2.6709428571428573</v>
      </c>
      <c r="L48">
        <v>46</v>
      </c>
      <c r="M48" t="s">
        <v>11</v>
      </c>
      <c r="N48">
        <v>46</v>
      </c>
      <c r="O48">
        <v>1.1909261157024793</v>
      </c>
    </row>
    <row r="49" spans="1:15" x14ac:dyDescent="0.3">
      <c r="A49">
        <v>47</v>
      </c>
      <c r="B49">
        <v>1.4961460000000002</v>
      </c>
      <c r="C49">
        <v>47</v>
      </c>
      <c r="D49">
        <v>2.7619573333333327</v>
      </c>
      <c r="G49" s="10">
        <v>1.4961460000000002</v>
      </c>
      <c r="H49" s="10">
        <v>2.7619573333333327</v>
      </c>
      <c r="L49">
        <v>47</v>
      </c>
      <c r="M49" t="s">
        <v>12</v>
      </c>
      <c r="N49">
        <v>47</v>
      </c>
      <c r="O49">
        <v>1.4961460000000002</v>
      </c>
    </row>
    <row r="50" spans="1:15" x14ac:dyDescent="0.3">
      <c r="A50">
        <v>48</v>
      </c>
      <c r="B50">
        <v>1.8694731999999996</v>
      </c>
      <c r="C50">
        <v>48</v>
      </c>
      <c r="D50">
        <v>2.8934921540656204</v>
      </c>
      <c r="G50" s="10">
        <v>1.8694731999999996</v>
      </c>
      <c r="H50" s="10">
        <v>2.8934921540656204</v>
      </c>
      <c r="L50">
        <v>48</v>
      </c>
      <c r="M50" t="s">
        <v>8</v>
      </c>
      <c r="N50">
        <v>48</v>
      </c>
      <c r="O50">
        <v>1.8694731999999996</v>
      </c>
    </row>
    <row r="51" spans="1:15" x14ac:dyDescent="0.3">
      <c r="C51">
        <v>49</v>
      </c>
      <c r="L51" s="11">
        <v>49</v>
      </c>
      <c r="M51" s="11" t="s">
        <v>10</v>
      </c>
    </row>
    <row r="52" spans="1:15" x14ac:dyDescent="0.3">
      <c r="A52">
        <v>50</v>
      </c>
      <c r="B52">
        <v>2.0047652</v>
      </c>
      <c r="C52">
        <v>50</v>
      </c>
      <c r="D52">
        <v>2.4498939999999996</v>
      </c>
      <c r="G52" s="10">
        <v>2.0047652</v>
      </c>
      <c r="H52" s="10">
        <v>2.4498939999999996</v>
      </c>
      <c r="L52">
        <v>50</v>
      </c>
      <c r="M52" t="s">
        <v>27</v>
      </c>
      <c r="N52">
        <v>50</v>
      </c>
      <c r="O52">
        <v>2.0047652</v>
      </c>
    </row>
    <row r="53" spans="1:15" x14ac:dyDescent="0.3">
      <c r="A53">
        <v>51</v>
      </c>
      <c r="B53">
        <v>2.0179257333333331</v>
      </c>
      <c r="C53">
        <v>51</v>
      </c>
      <c r="D53">
        <v>2.4031151430565245</v>
      </c>
      <c r="G53" s="10">
        <v>2.0179257333333331</v>
      </c>
      <c r="H53" s="10">
        <v>2.4031151430565245</v>
      </c>
      <c r="L53">
        <v>51</v>
      </c>
      <c r="M53" t="s">
        <v>28</v>
      </c>
      <c r="N53">
        <v>51</v>
      </c>
      <c r="O53">
        <v>2.0179257333333331</v>
      </c>
    </row>
    <row r="54" spans="1:15" x14ac:dyDescent="0.3">
      <c r="A54">
        <v>52</v>
      </c>
      <c r="B54">
        <v>1.9775735416666664</v>
      </c>
      <c r="C54">
        <v>52</v>
      </c>
      <c r="D54">
        <v>2.9258100000000002</v>
      </c>
      <c r="G54" s="10">
        <v>1.9775735416666664</v>
      </c>
      <c r="H54" s="10">
        <v>2.9258100000000002</v>
      </c>
      <c r="L54">
        <v>52</v>
      </c>
      <c r="M54" t="s">
        <v>29</v>
      </c>
      <c r="N54">
        <v>52</v>
      </c>
      <c r="O54">
        <v>1.9775735416666664</v>
      </c>
    </row>
    <row r="55" spans="1:15" x14ac:dyDescent="0.3">
      <c r="A55">
        <v>53</v>
      </c>
      <c r="B55">
        <v>1.9749652000000002</v>
      </c>
      <c r="C55">
        <v>53</v>
      </c>
      <c r="D55">
        <v>2.5916549295774649</v>
      </c>
      <c r="G55" s="10">
        <v>1.9749652000000002</v>
      </c>
      <c r="H55" s="10">
        <v>2.5916549295774649</v>
      </c>
      <c r="L55">
        <v>53</v>
      </c>
      <c r="M55" t="s">
        <v>23</v>
      </c>
      <c r="N55">
        <v>53</v>
      </c>
      <c r="O55">
        <v>1.9749652000000002</v>
      </c>
    </row>
    <row r="56" spans="1:15" x14ac:dyDescent="0.3">
      <c r="A56">
        <v>54</v>
      </c>
      <c r="B56">
        <v>2.3922982130584187</v>
      </c>
      <c r="C56">
        <v>54</v>
      </c>
      <c r="D56">
        <v>2.2937820000000002</v>
      </c>
      <c r="G56" s="10">
        <v>2.3922982130584187</v>
      </c>
      <c r="H56" s="10">
        <v>2.2937820000000002</v>
      </c>
      <c r="L56">
        <v>54</v>
      </c>
      <c r="M56" t="s">
        <v>7</v>
      </c>
      <c r="N56">
        <v>54</v>
      </c>
      <c r="O56">
        <v>2.3922982130584187</v>
      </c>
    </row>
    <row r="57" spans="1:15" x14ac:dyDescent="0.3">
      <c r="A57">
        <v>55</v>
      </c>
      <c r="B57">
        <v>2.1832200000000004</v>
      </c>
      <c r="C57">
        <v>55</v>
      </c>
      <c r="D57">
        <v>2.33988</v>
      </c>
      <c r="G57" s="10">
        <v>2.1832200000000004</v>
      </c>
      <c r="H57" s="10">
        <v>2.33988</v>
      </c>
      <c r="L57">
        <v>55</v>
      </c>
      <c r="M57" t="s">
        <v>7</v>
      </c>
      <c r="N57">
        <v>55</v>
      </c>
      <c r="O57">
        <v>2.1832200000000004</v>
      </c>
    </row>
    <row r="58" spans="1:15" x14ac:dyDescent="0.3">
      <c r="A58">
        <v>56</v>
      </c>
      <c r="B58">
        <v>1.8901963636363639</v>
      </c>
      <c r="C58">
        <v>56</v>
      </c>
      <c r="D58">
        <v>2.1621750000000004</v>
      </c>
      <c r="G58" s="10">
        <v>1.8901963636363639</v>
      </c>
      <c r="H58" s="10">
        <v>2.1621750000000004</v>
      </c>
      <c r="L58">
        <v>56</v>
      </c>
      <c r="M58" t="s">
        <v>30</v>
      </c>
      <c r="N58">
        <v>56</v>
      </c>
      <c r="O58">
        <v>1.8901963636363639</v>
      </c>
    </row>
    <row r="59" spans="1:15" x14ac:dyDescent="0.3">
      <c r="A59">
        <v>57</v>
      </c>
      <c r="B59">
        <v>1.5426157500000002</v>
      </c>
      <c r="C59">
        <v>57</v>
      </c>
      <c r="D59">
        <v>2.3842800000000004</v>
      </c>
      <c r="G59" s="10">
        <v>1.5426157500000002</v>
      </c>
      <c r="H59" s="10">
        <v>2.3842800000000004</v>
      </c>
      <c r="L59">
        <v>57</v>
      </c>
      <c r="M59" t="s">
        <v>6</v>
      </c>
      <c r="N59">
        <v>57</v>
      </c>
      <c r="O59">
        <v>1.5426157500000002</v>
      </c>
    </row>
    <row r="60" spans="1:15" x14ac:dyDescent="0.3">
      <c r="A60">
        <v>58</v>
      </c>
      <c r="B60">
        <v>2.4284420300751877</v>
      </c>
      <c r="C60">
        <v>58</v>
      </c>
      <c r="D60">
        <v>2.6685013333333334</v>
      </c>
      <c r="G60" s="10">
        <v>2.4284420300751877</v>
      </c>
      <c r="H60" s="10">
        <v>2.6685013333333334</v>
      </c>
      <c r="L60">
        <v>58</v>
      </c>
      <c r="M60" t="s">
        <v>13</v>
      </c>
      <c r="N60">
        <v>58</v>
      </c>
      <c r="O60">
        <v>2.4284420300751877</v>
      </c>
    </row>
    <row r="61" spans="1:15" x14ac:dyDescent="0.3">
      <c r="A61">
        <v>59</v>
      </c>
      <c r="B61">
        <v>1.9052708391608388</v>
      </c>
      <c r="C61">
        <v>59</v>
      </c>
      <c r="D61">
        <v>2.3775812080536913</v>
      </c>
      <c r="G61" s="10">
        <v>1.9052708391608388</v>
      </c>
      <c r="H61" s="10">
        <v>2.3775812080536913</v>
      </c>
      <c r="L61">
        <v>59</v>
      </c>
      <c r="M61" t="s">
        <v>19</v>
      </c>
      <c r="N61">
        <v>59</v>
      </c>
      <c r="O61">
        <v>1.9052708391608388</v>
      </c>
    </row>
    <row r="62" spans="1:15" x14ac:dyDescent="0.3">
      <c r="A62">
        <v>60</v>
      </c>
      <c r="B62">
        <v>2.0742552083333332</v>
      </c>
      <c r="C62">
        <v>60</v>
      </c>
      <c r="D62">
        <v>2.3576280000000001</v>
      </c>
      <c r="G62" s="10">
        <v>2.0742552083333332</v>
      </c>
      <c r="H62" s="10">
        <v>2.3576280000000001</v>
      </c>
      <c r="L62">
        <v>60</v>
      </c>
      <c r="M62" t="s">
        <v>9</v>
      </c>
      <c r="N62">
        <v>60</v>
      </c>
      <c r="O62">
        <v>2.0742552083333332</v>
      </c>
    </row>
    <row r="64" spans="1:15" x14ac:dyDescent="0.3">
      <c r="B64">
        <f>AVERAGE(B3:B62)</f>
        <v>1.8804324384118887</v>
      </c>
      <c r="D64">
        <f>AVERAGE(D3:D62)</f>
        <v>2.2456552258573117</v>
      </c>
    </row>
    <row r="65" spans="3:4" x14ac:dyDescent="0.3">
      <c r="C65" s="12" t="s">
        <v>109</v>
      </c>
      <c r="D65" s="12">
        <f>(D64-B64)/B64*100</f>
        <v>19.422276492627962</v>
      </c>
    </row>
  </sheetData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46"/>
  <sheetViews>
    <sheetView topLeftCell="I1" workbookViewId="0">
      <selection activeCell="C1" sqref="A1:XFD1048576"/>
    </sheetView>
  </sheetViews>
  <sheetFormatPr defaultRowHeight="14.4" x14ac:dyDescent="0.3"/>
  <cols>
    <col min="1" max="1" width="10.109375" customWidth="1"/>
    <col min="2" max="3" width="13.5546875" customWidth="1"/>
    <col min="5" max="6" width="15.33203125" customWidth="1"/>
    <col min="7" max="7" width="10.109375" customWidth="1"/>
    <col min="8" max="8" width="12.6640625" customWidth="1"/>
    <col min="9" max="9" width="11.44140625" bestFit="1" customWidth="1"/>
    <col min="10" max="10" width="15.44140625" customWidth="1"/>
    <col min="11" max="11" width="11.44140625" bestFit="1" customWidth="1"/>
    <col min="13" max="13" width="11.44140625" bestFit="1" customWidth="1"/>
    <col min="14" max="14" width="14.88671875" customWidth="1"/>
    <col min="15" max="15" width="11.44140625" bestFit="1" customWidth="1"/>
  </cols>
  <sheetData>
    <row r="1" spans="1:15" s="8" customFormat="1" ht="43.2" x14ac:dyDescent="0.3">
      <c r="A1" s="13" t="s">
        <v>65</v>
      </c>
      <c r="B1" s="8" t="s">
        <v>105</v>
      </c>
      <c r="C1" s="8" t="s">
        <v>106</v>
      </c>
      <c r="D1" s="8" t="s">
        <v>107</v>
      </c>
      <c r="E1" s="8" t="s">
        <v>108</v>
      </c>
      <c r="F1" s="8" t="s">
        <v>110</v>
      </c>
      <c r="G1" s="13" t="s">
        <v>65</v>
      </c>
      <c r="H1" s="8" t="s">
        <v>105</v>
      </c>
      <c r="J1" s="8" t="s">
        <v>106</v>
      </c>
      <c r="L1" s="8" t="s">
        <v>107</v>
      </c>
      <c r="N1" s="8" t="s">
        <v>108</v>
      </c>
    </row>
    <row r="2" spans="1:15" s="8" customFormat="1" x14ac:dyDescent="0.3">
      <c r="A2" t="s">
        <v>7</v>
      </c>
      <c r="B2">
        <v>7.9359999999999999</v>
      </c>
      <c r="C2">
        <v>0.52239999999999998</v>
      </c>
      <c r="D2">
        <v>8.4583999999999993</v>
      </c>
      <c r="E2">
        <v>2.323348666666667</v>
      </c>
      <c r="F2">
        <f>C2/B2</f>
        <v>6.5826612903225806E-2</v>
      </c>
      <c r="G2" t="s">
        <v>7</v>
      </c>
      <c r="H2" s="8">
        <f>AVERAGE(B2:B9)</f>
        <v>8.1192499999999992</v>
      </c>
      <c r="I2" s="8">
        <f>STDEV(B2:B9)</f>
        <v>1.0591505046161249</v>
      </c>
      <c r="J2" s="8">
        <f>AVERAGE(C2:C9)</f>
        <v>0.41739999999999994</v>
      </c>
      <c r="K2" s="8">
        <f>STDEV(C2:C9)</f>
        <v>0.1648076281174945</v>
      </c>
      <c r="L2" s="8">
        <f>AVERAGE(D2:D9)</f>
        <v>8.5366499999999998</v>
      </c>
      <c r="M2" s="8">
        <f>STDEV(D2:D9)</f>
        <v>1.0223993279116925</v>
      </c>
      <c r="N2" s="8">
        <f>AVERAGE(E2:E9)</f>
        <v>2.4611560843313178</v>
      </c>
      <c r="O2" s="8">
        <f>STDEV(E2:E9)</f>
        <v>0.18389557794938927</v>
      </c>
    </row>
    <row r="3" spans="1:15" s="8" customFormat="1" x14ac:dyDescent="0.3">
      <c r="A3" t="s">
        <v>7</v>
      </c>
      <c r="B3">
        <v>8.3864000000000001</v>
      </c>
      <c r="C3">
        <v>0.35720000000000002</v>
      </c>
      <c r="D3">
        <v>8.7436000000000007</v>
      </c>
      <c r="E3">
        <v>2.6801500000000003</v>
      </c>
      <c r="F3">
        <f t="shared" ref="F3:F46" si="0">C3/B3</f>
        <v>4.2592769245445007E-2</v>
      </c>
      <c r="G3" t="s">
        <v>7</v>
      </c>
    </row>
    <row r="4" spans="1:15" s="8" customFormat="1" x14ac:dyDescent="0.3">
      <c r="A4" t="s">
        <v>7</v>
      </c>
      <c r="B4">
        <v>10.0472</v>
      </c>
      <c r="C4">
        <v>0.3196</v>
      </c>
      <c r="D4">
        <v>10.3668</v>
      </c>
      <c r="E4">
        <v>2.773072453861928</v>
      </c>
      <c r="F4">
        <f t="shared" si="0"/>
        <v>3.1809857472728721E-2</v>
      </c>
      <c r="G4" t="s">
        <v>7</v>
      </c>
    </row>
    <row r="5" spans="1:15" s="8" customFormat="1" x14ac:dyDescent="0.3">
      <c r="A5" t="s">
        <v>7</v>
      </c>
      <c r="B5">
        <v>8.4024000000000001</v>
      </c>
      <c r="C5">
        <v>0.54559999999999997</v>
      </c>
      <c r="D5">
        <v>8.9480000000000004</v>
      </c>
      <c r="E5">
        <v>2.3953319209039545</v>
      </c>
      <c r="F5">
        <f t="shared" si="0"/>
        <v>6.493382842997239E-2</v>
      </c>
      <c r="G5" t="s">
        <v>7</v>
      </c>
    </row>
    <row r="6" spans="1:15" s="8" customFormat="1" x14ac:dyDescent="0.3">
      <c r="A6" t="s">
        <v>7</v>
      </c>
      <c r="B6">
        <v>8.8792000000000009</v>
      </c>
      <c r="C6">
        <v>0.27560000000000001</v>
      </c>
      <c r="D6">
        <v>9.1547999999999998</v>
      </c>
      <c r="E6">
        <v>2.3307536332179928</v>
      </c>
      <c r="F6">
        <f t="shared" si="0"/>
        <v>3.1038832327236688E-2</v>
      </c>
      <c r="G6" t="s">
        <v>7</v>
      </c>
    </row>
    <row r="7" spans="1:15" s="8" customFormat="1" x14ac:dyDescent="0.3">
      <c r="A7" t="s">
        <v>7</v>
      </c>
      <c r="B7">
        <v>7.1859999999999991</v>
      </c>
      <c r="C7">
        <v>0.72560000000000002</v>
      </c>
      <c r="D7">
        <v>7.9115999999999982</v>
      </c>
      <c r="E7">
        <v>2.5529299999999999</v>
      </c>
      <c r="F7">
        <f t="shared" si="0"/>
        <v>0.10097411633732259</v>
      </c>
      <c r="G7" t="s">
        <v>7</v>
      </c>
    </row>
    <row r="8" spans="1:15" s="8" customFormat="1" x14ac:dyDescent="0.3">
      <c r="A8" t="s">
        <v>7</v>
      </c>
      <c r="B8">
        <v>7.4127999999999998</v>
      </c>
      <c r="C8">
        <v>0.24560000000000001</v>
      </c>
      <c r="D8">
        <v>7.6583999999999994</v>
      </c>
      <c r="E8">
        <v>2.2937820000000002</v>
      </c>
      <c r="F8">
        <f t="shared" si="0"/>
        <v>3.3131879991366291E-2</v>
      </c>
      <c r="G8" t="s">
        <v>7</v>
      </c>
    </row>
    <row r="9" spans="1:15" s="8" customFormat="1" x14ac:dyDescent="0.3">
      <c r="A9" t="s">
        <v>7</v>
      </c>
      <c r="B9">
        <v>6.7039999999999997</v>
      </c>
      <c r="C9">
        <v>0.34760000000000002</v>
      </c>
      <c r="D9">
        <v>7.0515999999999996</v>
      </c>
      <c r="E9">
        <v>2.33988</v>
      </c>
      <c r="F9">
        <f t="shared" si="0"/>
        <v>5.1849642004773273E-2</v>
      </c>
      <c r="G9" t="s">
        <v>7</v>
      </c>
    </row>
    <row r="10" spans="1:15" s="8" customFormat="1" x14ac:dyDescent="0.3">
      <c r="A10" s="13"/>
      <c r="G10" s="13"/>
    </row>
    <row r="11" spans="1:15" s="8" customFormat="1" x14ac:dyDescent="0.3">
      <c r="A11" t="s">
        <v>13</v>
      </c>
      <c r="B11">
        <v>9.546400000000002</v>
      </c>
      <c r="C11">
        <v>4.24E-2</v>
      </c>
      <c r="D11">
        <v>9.5888000000000027</v>
      </c>
      <c r="E11">
        <v>2.2736766666666668</v>
      </c>
      <c r="F11">
        <f t="shared" si="0"/>
        <v>4.4414648453867415E-3</v>
      </c>
      <c r="G11" t="s">
        <v>13</v>
      </c>
      <c r="H11" s="8">
        <f>AVERAGE(B11:B14)</f>
        <v>8.173</v>
      </c>
      <c r="I11" s="8">
        <f>STDEV(B11:B14)</f>
        <v>1.3906416936076751</v>
      </c>
      <c r="J11" s="8">
        <f>AVERAGE(C11:C14)</f>
        <v>4.1599999999999998E-2</v>
      </c>
      <c r="K11" s="8">
        <f>STDEV(C11:C14)</f>
        <v>2.7680077071183647E-2</v>
      </c>
      <c r="L11" s="8">
        <f>AVERAGE(D11:D14)</f>
        <v>8.2146000000000008</v>
      </c>
      <c r="M11" s="8">
        <f>STDEV(D11:D14)</f>
        <v>1.3746386482757309</v>
      </c>
      <c r="N11" s="8">
        <f>AVERAGE(E11:E14)</f>
        <v>2.7029074999999998</v>
      </c>
      <c r="O11" s="8">
        <f>STDEV(E11:E14)</f>
        <v>0.35502803699713448</v>
      </c>
    </row>
    <row r="12" spans="1:15" s="8" customFormat="1" x14ac:dyDescent="0.3">
      <c r="A12" t="s">
        <v>13</v>
      </c>
      <c r="B12">
        <v>9.1880000000000006</v>
      </c>
      <c r="C12">
        <v>1.2800000000000001E-2</v>
      </c>
      <c r="D12">
        <v>9.2007999999999992</v>
      </c>
      <c r="E12">
        <v>3.1411626666666668</v>
      </c>
      <c r="F12">
        <f t="shared" si="0"/>
        <v>1.3931214627775359E-3</v>
      </c>
      <c r="G12" t="s">
        <v>13</v>
      </c>
    </row>
    <row r="13" spans="1:15" s="8" customFormat="1" x14ac:dyDescent="0.3">
      <c r="A13" t="s">
        <v>13</v>
      </c>
      <c r="B13">
        <v>7.1071999999999997</v>
      </c>
      <c r="C13">
        <v>3.2400000000000005E-2</v>
      </c>
      <c r="D13">
        <v>7.1395999999999997</v>
      </c>
      <c r="E13">
        <v>2.7282893333333331</v>
      </c>
      <c r="F13">
        <f t="shared" si="0"/>
        <v>4.5587573165240891E-3</v>
      </c>
      <c r="G13" t="s">
        <v>13</v>
      </c>
    </row>
    <row r="14" spans="1:15" s="8" customFormat="1" x14ac:dyDescent="0.3">
      <c r="A14" t="s">
        <v>13</v>
      </c>
      <c r="B14">
        <v>6.8503999999999996</v>
      </c>
      <c r="C14">
        <v>7.8799999999999995E-2</v>
      </c>
      <c r="D14">
        <v>6.9291999999999998</v>
      </c>
      <c r="E14">
        <v>2.6685013333333334</v>
      </c>
      <c r="F14">
        <f t="shared" si="0"/>
        <v>1.1502977928296158E-2</v>
      </c>
      <c r="G14" t="s">
        <v>13</v>
      </c>
    </row>
    <row r="15" spans="1:15" s="8" customFormat="1" x14ac:dyDescent="0.3">
      <c r="A15"/>
      <c r="B15"/>
      <c r="C15"/>
      <c r="D15"/>
      <c r="E15"/>
      <c r="F15"/>
      <c r="G15"/>
    </row>
    <row r="16" spans="1:15" x14ac:dyDescent="0.3">
      <c r="A16" t="s">
        <v>6</v>
      </c>
      <c r="B16">
        <v>3.6696</v>
      </c>
      <c r="C16">
        <v>5.3304</v>
      </c>
      <c r="D16">
        <v>9</v>
      </c>
      <c r="E16">
        <v>1.7650656396517082</v>
      </c>
      <c r="F16">
        <f t="shared" si="0"/>
        <v>1.4525833878351864</v>
      </c>
      <c r="G16" t="s">
        <v>6</v>
      </c>
      <c r="H16" s="8">
        <f>AVERAGE(B16:B18)</f>
        <v>6.0684000000000005</v>
      </c>
      <c r="I16" s="8">
        <f>STDEV(B16:B18)</f>
        <v>2.2529350456682038</v>
      </c>
      <c r="J16" s="8">
        <f>AVERAGE(C16:C18)</f>
        <v>2.0731999999999999</v>
      </c>
      <c r="K16" s="8">
        <f>STDEV(C16:C18)</f>
        <v>2.8223113081302711</v>
      </c>
      <c r="L16" s="8">
        <f>AVERAGE(D16:D18)</f>
        <v>8.1416000000000004</v>
      </c>
      <c r="M16" s="8">
        <f>STDEV(D16:D18)</f>
        <v>1.0775146959554518</v>
      </c>
      <c r="N16" s="8">
        <f>AVERAGE(E16:E18)</f>
        <v>2.1827952132172359</v>
      </c>
      <c r="O16" s="8">
        <f>STDEV(E16:E18)</f>
        <v>0.36183969084862527</v>
      </c>
    </row>
    <row r="17" spans="1:15" x14ac:dyDescent="0.3">
      <c r="A17" t="s">
        <v>6</v>
      </c>
      <c r="B17">
        <v>8.1395999999999997</v>
      </c>
      <c r="C17">
        <v>0.3528</v>
      </c>
      <c r="D17">
        <v>8.4923999999999999</v>
      </c>
      <c r="E17">
        <v>2.3990399999999998</v>
      </c>
      <c r="F17">
        <f t="shared" si="0"/>
        <v>4.3343653250773995E-2</v>
      </c>
      <c r="G17" t="s">
        <v>6</v>
      </c>
    </row>
    <row r="18" spans="1:15" x14ac:dyDescent="0.3">
      <c r="A18" t="s">
        <v>6</v>
      </c>
      <c r="B18">
        <v>6.3959999999999999</v>
      </c>
      <c r="C18">
        <v>0.53639999999999999</v>
      </c>
      <c r="D18">
        <v>6.9324000000000003</v>
      </c>
      <c r="E18">
        <v>2.3842800000000004</v>
      </c>
      <c r="F18">
        <f t="shared" si="0"/>
        <v>8.3864915572232648E-2</v>
      </c>
      <c r="G18" t="s">
        <v>6</v>
      </c>
    </row>
    <row r="20" spans="1:15" x14ac:dyDescent="0.3">
      <c r="A20" t="s">
        <v>8</v>
      </c>
      <c r="B20">
        <v>6.8448000000000002</v>
      </c>
      <c r="C20">
        <v>1.0831999999999999</v>
      </c>
      <c r="D20">
        <v>7.9279999999999999</v>
      </c>
      <c r="E20">
        <v>2.2189538043478261</v>
      </c>
      <c r="F20">
        <f t="shared" si="0"/>
        <v>0.15825151940158952</v>
      </c>
      <c r="G20" t="s">
        <v>8</v>
      </c>
      <c r="H20" s="8">
        <f>AVERAGE(B20:B22)</f>
        <v>7.8235999999999999</v>
      </c>
      <c r="I20" s="8">
        <f>STDEV(B20:B22)</f>
        <v>1.0040897967811497</v>
      </c>
      <c r="J20" s="8">
        <f>AVERAGE(C20:C22)</f>
        <v>0.87946666666666662</v>
      </c>
      <c r="K20" s="8">
        <f>STDEV(C20:C22)</f>
        <v>0.20728698302916487</v>
      </c>
      <c r="L20" s="8">
        <f>AVERAGE(D20:D22)</f>
        <v>8.7030666666666665</v>
      </c>
      <c r="M20" s="8">
        <f>STDEV(D20:D22)</f>
        <v>0.79682533426926949</v>
      </c>
      <c r="N20" s="8">
        <f>AVERAGE(E20:E22)</f>
        <v>2.5194762978556766</v>
      </c>
      <c r="O20" s="8">
        <f>STDEV(E20:E22)</f>
        <v>0.34322216140708411</v>
      </c>
    </row>
    <row r="21" spans="1:15" x14ac:dyDescent="0.3">
      <c r="A21" t="s">
        <v>8</v>
      </c>
      <c r="B21">
        <v>8.8512000000000004</v>
      </c>
      <c r="C21">
        <v>0.66879999999999995</v>
      </c>
      <c r="D21">
        <v>9.52</v>
      </c>
      <c r="E21">
        <v>2.4459829351535833</v>
      </c>
      <c r="F21">
        <f t="shared" si="0"/>
        <v>7.5560375994215459E-2</v>
      </c>
      <c r="G21" t="s">
        <v>8</v>
      </c>
    </row>
    <row r="22" spans="1:15" x14ac:dyDescent="0.3">
      <c r="A22" t="s">
        <v>8</v>
      </c>
      <c r="B22">
        <v>7.7747999999999999</v>
      </c>
      <c r="C22">
        <v>0.88639999999999997</v>
      </c>
      <c r="D22">
        <v>8.6611999999999991</v>
      </c>
      <c r="E22">
        <v>2.8934921540656204</v>
      </c>
      <c r="F22">
        <f t="shared" si="0"/>
        <v>0.11400936358491537</v>
      </c>
      <c r="G22" t="s">
        <v>8</v>
      </c>
    </row>
    <row r="24" spans="1:15" x14ac:dyDescent="0.3">
      <c r="A24" t="s">
        <v>9</v>
      </c>
      <c r="B24">
        <v>4.8688000000000002</v>
      </c>
      <c r="C24">
        <v>2.4287999999999998</v>
      </c>
      <c r="D24">
        <v>7.2976000000000001</v>
      </c>
      <c r="E24">
        <v>2.5010790190735692</v>
      </c>
      <c r="F24">
        <f t="shared" si="0"/>
        <v>0.49884981925731181</v>
      </c>
      <c r="G24" t="s">
        <v>9</v>
      </c>
      <c r="H24" s="8">
        <f>AVERAGE(B24:B26)</f>
        <v>7.1618666666666657</v>
      </c>
      <c r="I24" s="8">
        <f>STDEV(B24:B26)</f>
        <v>1.9883501234272978</v>
      </c>
      <c r="J24" s="8">
        <f>AVERAGE(C24:C26)</f>
        <v>1.5606666666666669</v>
      </c>
      <c r="K24" s="8">
        <f>STDEV(C24:C26)</f>
        <v>1.0671908795212468</v>
      </c>
      <c r="L24" s="8">
        <f>AVERAGE(D24:D26)</f>
        <v>8.7225333333333328</v>
      </c>
      <c r="M24" s="8">
        <f>STDEV(D24:D26)</f>
        <v>1.3984016208991359</v>
      </c>
      <c r="N24" s="8">
        <f>AVERAGE(E24:E26)</f>
        <v>2.5608797567695243</v>
      </c>
      <c r="O24" s="8">
        <f>STDEV(E24:E26)</f>
        <v>0.23883469147444772</v>
      </c>
    </row>
    <row r="25" spans="1:15" x14ac:dyDescent="0.3">
      <c r="A25" t="s">
        <v>9</v>
      </c>
      <c r="B25">
        <v>8.4079999999999995</v>
      </c>
      <c r="C25">
        <v>0.36919999999999997</v>
      </c>
      <c r="D25">
        <v>8.7772000000000006</v>
      </c>
      <c r="E25">
        <v>2.8239322512350036</v>
      </c>
      <c r="F25">
        <f t="shared" si="0"/>
        <v>4.3910561370123689E-2</v>
      </c>
      <c r="G25" t="s">
        <v>9</v>
      </c>
    </row>
    <row r="26" spans="1:15" x14ac:dyDescent="0.3">
      <c r="A26" t="s">
        <v>9</v>
      </c>
      <c r="B26">
        <v>8.2088000000000001</v>
      </c>
      <c r="C26">
        <v>1.8839999999999999</v>
      </c>
      <c r="D26">
        <v>10.0928</v>
      </c>
      <c r="E26">
        <v>2.3576280000000001</v>
      </c>
      <c r="F26">
        <f t="shared" si="0"/>
        <v>0.22950979436702074</v>
      </c>
      <c r="G26" t="s">
        <v>9</v>
      </c>
    </row>
    <row r="28" spans="1:15" x14ac:dyDescent="0.3">
      <c r="A28" t="s">
        <v>12</v>
      </c>
      <c r="B28">
        <v>6.6407999999999987</v>
      </c>
      <c r="C28">
        <v>3.3148</v>
      </c>
      <c r="D28">
        <v>9.9556000000000004</v>
      </c>
      <c r="E28">
        <v>1.5271158357771262</v>
      </c>
      <c r="F28">
        <f t="shared" si="0"/>
        <v>0.49915672810504769</v>
      </c>
      <c r="G28" t="s">
        <v>12</v>
      </c>
      <c r="H28" s="8">
        <f>AVERAGE(B28:B30)</f>
        <v>6.5205333333333328</v>
      </c>
      <c r="I28" s="8">
        <f>STDEV(B28:B30)</f>
        <v>1.593407685852346</v>
      </c>
      <c r="J28" s="8">
        <f>AVERAGE(C28:C30)</f>
        <v>1.8777333333333333</v>
      </c>
      <c r="K28" s="8">
        <f>STDEV(C28:C30)</f>
        <v>1.5214616305820312</v>
      </c>
      <c r="L28" s="8">
        <f>AVERAGE(D28:D30)</f>
        <v>8.3982666666666663</v>
      </c>
      <c r="M28" s="8">
        <f>STDEV(D28:D30)</f>
        <v>1.5264024283698414</v>
      </c>
      <c r="N28" s="8">
        <f>AVERAGE(E28:E30)</f>
        <v>2.1213831487424417</v>
      </c>
      <c r="O28" s="8">
        <f>STDEV(E28:E30)</f>
        <v>0.61872176767228959</v>
      </c>
    </row>
    <row r="29" spans="1:15" x14ac:dyDescent="0.3">
      <c r="A29" t="s">
        <v>12</v>
      </c>
      <c r="B29">
        <v>4.8704000000000001</v>
      </c>
      <c r="C29">
        <v>2.0344000000000002</v>
      </c>
      <c r="D29">
        <v>6.9047999999999998</v>
      </c>
      <c r="E29">
        <v>2.0750762771168652</v>
      </c>
      <c r="F29">
        <f t="shared" si="0"/>
        <v>0.41770696452036798</v>
      </c>
      <c r="G29" t="s">
        <v>12</v>
      </c>
    </row>
    <row r="30" spans="1:15" x14ac:dyDescent="0.3">
      <c r="A30" t="s">
        <v>12</v>
      </c>
      <c r="B30">
        <v>8.0503999999999998</v>
      </c>
      <c r="C30">
        <v>0.28399999999999997</v>
      </c>
      <c r="D30">
        <v>8.3343999999999987</v>
      </c>
      <c r="E30">
        <v>2.7619573333333327</v>
      </c>
      <c r="F30">
        <f t="shared" si="0"/>
        <v>3.5277750173904401E-2</v>
      </c>
      <c r="G30" t="s">
        <v>12</v>
      </c>
    </row>
    <row r="32" spans="1:15" x14ac:dyDescent="0.3">
      <c r="A32" t="s">
        <v>14</v>
      </c>
      <c r="B32">
        <v>7.8179999999999996</v>
      </c>
      <c r="C32">
        <v>1.9144000000000001</v>
      </c>
      <c r="D32">
        <v>9.7324000000000002</v>
      </c>
      <c r="E32">
        <v>1.8875360000000003</v>
      </c>
      <c r="F32">
        <f t="shared" si="0"/>
        <v>0.24487081094909185</v>
      </c>
      <c r="G32" t="s">
        <v>14</v>
      </c>
      <c r="H32" s="8">
        <f>AVERAGE(B32:B34)</f>
        <v>7.1201333333333325</v>
      </c>
      <c r="I32" s="8">
        <f>STDEV(B32:B34)</f>
        <v>0.60494658717388694</v>
      </c>
      <c r="J32" s="8">
        <f>AVERAGE(C32:C34)</f>
        <v>2.3446666666666669</v>
      </c>
      <c r="K32" s="8">
        <f>STDEV(C32:C34)</f>
        <v>0.41304030473227832</v>
      </c>
      <c r="L32" s="8">
        <f>AVERAGE(D32:D34)</f>
        <v>9.4647999999999985</v>
      </c>
      <c r="M32" s="8">
        <f>STDEV(D32:D34)</f>
        <v>0.27703891423408389</v>
      </c>
      <c r="N32" s="8">
        <f>AVERAGE(E32:E34)</f>
        <v>2.1295128888888883</v>
      </c>
      <c r="O32" s="8">
        <f>STDEV(E32:E34)</f>
        <v>0.24230466240053422</v>
      </c>
    </row>
    <row r="33" spans="1:15" x14ac:dyDescent="0.3">
      <c r="A33" t="s">
        <v>14</v>
      </c>
      <c r="B33">
        <v>6.7447999999999997</v>
      </c>
      <c r="C33">
        <v>2.738</v>
      </c>
      <c r="D33">
        <v>9.4827999999999992</v>
      </c>
      <c r="E33">
        <v>2.3721439999999996</v>
      </c>
      <c r="F33">
        <f t="shared" si="0"/>
        <v>0.40594235559245645</v>
      </c>
      <c r="G33" t="s">
        <v>14</v>
      </c>
    </row>
    <row r="34" spans="1:15" x14ac:dyDescent="0.3">
      <c r="A34" t="s">
        <v>14</v>
      </c>
      <c r="B34">
        <v>6.7976000000000001</v>
      </c>
      <c r="C34">
        <v>2.3816000000000002</v>
      </c>
      <c r="D34">
        <v>9.1791999999999998</v>
      </c>
      <c r="E34">
        <v>2.1288586666666665</v>
      </c>
      <c r="F34">
        <f t="shared" si="0"/>
        <v>0.3503589502177239</v>
      </c>
      <c r="G34" t="s">
        <v>14</v>
      </c>
    </row>
    <row r="36" spans="1:15" x14ac:dyDescent="0.3">
      <c r="A36" t="s">
        <v>16</v>
      </c>
      <c r="B36">
        <v>2.7540000000000004</v>
      </c>
      <c r="C36">
        <v>10.516400000000003</v>
      </c>
      <c r="D36">
        <v>13.270400000000002</v>
      </c>
      <c r="E36">
        <v>0.19548799999999997</v>
      </c>
      <c r="F36">
        <f t="shared" si="0"/>
        <v>3.8185911401597679</v>
      </c>
      <c r="G36" t="s">
        <v>16</v>
      </c>
      <c r="H36" s="8">
        <f>AVERAGE(B36:B38)</f>
        <v>3.7693333333333334</v>
      </c>
      <c r="I36" s="8">
        <f>STDEV(B36:B38)</f>
        <v>0.9146472398325679</v>
      </c>
      <c r="J36" s="8">
        <f>AVERAGE(C36:C38)</f>
        <v>6.1710666666666683</v>
      </c>
      <c r="K36" s="8">
        <f>STDEV(C36:C38)</f>
        <v>3.8603650051948892</v>
      </c>
      <c r="L36" s="8">
        <f>AVERAGE(D36:D38)</f>
        <v>9.9404000000000003</v>
      </c>
      <c r="M36" s="8">
        <f>STDEV(D36:D38)</f>
        <v>2.9474660303386075</v>
      </c>
      <c r="N36" s="8">
        <f>AVERAGE(E36:E38)</f>
        <v>1.1741388616990063</v>
      </c>
      <c r="O36" s="8">
        <f>STDEV(E36:E38)</f>
        <v>0.8511604669054077</v>
      </c>
    </row>
    <row r="37" spans="1:15" x14ac:dyDescent="0.3">
      <c r="A37" t="s">
        <v>16</v>
      </c>
      <c r="B37">
        <v>4.5288000000000004</v>
      </c>
      <c r="C37">
        <v>3.1375999999999999</v>
      </c>
      <c r="D37">
        <v>7.6664000000000003</v>
      </c>
      <c r="E37">
        <v>1.7419245283018869</v>
      </c>
      <c r="F37">
        <f t="shared" si="0"/>
        <v>0.69281045751633985</v>
      </c>
      <c r="G37" t="s">
        <v>16</v>
      </c>
    </row>
    <row r="38" spans="1:15" x14ac:dyDescent="0.3">
      <c r="A38" t="s">
        <v>16</v>
      </c>
      <c r="B38">
        <v>4.0251999999999999</v>
      </c>
      <c r="C38">
        <v>4.8592000000000004</v>
      </c>
      <c r="D38">
        <v>8.8843999999999994</v>
      </c>
      <c r="E38">
        <v>1.585004056795132</v>
      </c>
      <c r="F38">
        <f t="shared" si="0"/>
        <v>1.2071946735565935</v>
      </c>
      <c r="G38" t="s">
        <v>16</v>
      </c>
    </row>
    <row r="40" spans="1:15" x14ac:dyDescent="0.3">
      <c r="A40" t="s">
        <v>19</v>
      </c>
      <c r="B40">
        <v>9.0155999999999992</v>
      </c>
      <c r="C40">
        <v>0.53920000000000001</v>
      </c>
      <c r="D40">
        <v>9.5547999999999984</v>
      </c>
      <c r="E40">
        <v>2.9862608695652169</v>
      </c>
      <c r="F40">
        <f t="shared" si="0"/>
        <v>5.980744487333068E-2</v>
      </c>
      <c r="G40" t="s">
        <v>19</v>
      </c>
      <c r="H40" s="8">
        <f>AVERAGE(B40:B42)</f>
        <v>7.6707999999999998</v>
      </c>
      <c r="I40" s="8">
        <f>STDEV(B40:B42)</f>
        <v>1.2610449000729518</v>
      </c>
      <c r="J40" s="8">
        <f>AVERAGE(C40:C42)</f>
        <v>0.69119999999999993</v>
      </c>
      <c r="K40" s="8">
        <f>STDEV(C40:C42)</f>
        <v>0.30867562262025205</v>
      </c>
      <c r="L40" s="8">
        <f>AVERAGE(D40:D42)</f>
        <v>8.3620000000000001</v>
      </c>
      <c r="M40" s="8">
        <f>STDEV(D40:D42)</f>
        <v>1.053023380557141</v>
      </c>
      <c r="N40" s="8">
        <f>AVERAGE(E40:E42)</f>
        <v>2.7626618036507473</v>
      </c>
      <c r="O40" s="8">
        <f>STDEV(E40:E42)</f>
        <v>0.33493274833303072</v>
      </c>
    </row>
    <row r="41" spans="1:15" x14ac:dyDescent="0.3">
      <c r="A41" t="s">
        <v>19</v>
      </c>
      <c r="B41">
        <v>7.4820000000000002</v>
      </c>
      <c r="C41">
        <v>0.48799999999999999</v>
      </c>
      <c r="D41">
        <v>7.97</v>
      </c>
      <c r="E41">
        <v>2.9241433333333333</v>
      </c>
      <c r="F41">
        <f t="shared" si="0"/>
        <v>6.5223202352312215E-2</v>
      </c>
      <c r="G41" t="s">
        <v>19</v>
      </c>
    </row>
    <row r="42" spans="1:15" x14ac:dyDescent="0.3">
      <c r="A42" t="s">
        <v>19</v>
      </c>
      <c r="B42">
        <v>6.5148000000000001</v>
      </c>
      <c r="C42">
        <v>1.0464</v>
      </c>
      <c r="D42">
        <v>7.5612000000000004</v>
      </c>
      <c r="E42">
        <v>2.3775812080536913</v>
      </c>
      <c r="F42">
        <f t="shared" si="0"/>
        <v>0.16061889850801253</v>
      </c>
      <c r="G42" t="s">
        <v>19</v>
      </c>
    </row>
    <row r="44" spans="1:15" x14ac:dyDescent="0.3">
      <c r="A44" t="s">
        <v>23</v>
      </c>
      <c r="B44">
        <v>5.8903999999999996</v>
      </c>
      <c r="C44">
        <v>3.3732000000000006</v>
      </c>
      <c r="D44">
        <v>9.2636000000000003</v>
      </c>
      <c r="E44">
        <v>1.1051386666666667</v>
      </c>
      <c r="F44">
        <f t="shared" si="0"/>
        <v>0.5726606002987914</v>
      </c>
      <c r="G44" t="s">
        <v>23</v>
      </c>
      <c r="H44" s="8">
        <f>AVERAGE(B44:B46)</f>
        <v>8.2812000000000001</v>
      </c>
      <c r="I44" s="8">
        <f>STDEV(B44:B46)</f>
        <v>2.4307387848142006</v>
      </c>
      <c r="J44" s="8">
        <f>AVERAGE(C44:C46)</f>
        <v>2.732533333333333</v>
      </c>
      <c r="K44" s="8">
        <f>STDEV(C44:C46)</f>
        <v>1.0516671970416009</v>
      </c>
      <c r="L44" s="8">
        <f>AVERAGE(D44:D46)</f>
        <v>11.013733333333333</v>
      </c>
      <c r="M44" s="8">
        <f>STDEV(D44:D46)</f>
        <v>2.6442857737645049</v>
      </c>
      <c r="N44" s="8">
        <f>AVERAGE(E44:E46)</f>
        <v>2.0007720876369328</v>
      </c>
      <c r="O44" s="8">
        <f>STDEV(E44:E46)</f>
        <v>0.78872513370551933</v>
      </c>
    </row>
    <row r="45" spans="1:15" x14ac:dyDescent="0.3">
      <c r="A45" t="s">
        <v>23</v>
      </c>
      <c r="B45">
        <v>8.2031999999999989</v>
      </c>
      <c r="C45">
        <v>1.5187999999999999</v>
      </c>
      <c r="D45">
        <v>9.7219999999999995</v>
      </c>
      <c r="E45">
        <v>2.3055226666666666</v>
      </c>
      <c r="F45">
        <f t="shared" si="0"/>
        <v>0.18514725960600742</v>
      </c>
      <c r="G45" t="s">
        <v>23</v>
      </c>
    </row>
    <row r="46" spans="1:15" x14ac:dyDescent="0.3">
      <c r="A46" t="s">
        <v>23</v>
      </c>
      <c r="B46">
        <v>10.75</v>
      </c>
      <c r="C46">
        <v>3.3055999999999996</v>
      </c>
      <c r="D46">
        <v>14.0556</v>
      </c>
      <c r="E46">
        <v>2.5916549295774649</v>
      </c>
      <c r="F46">
        <f t="shared" si="0"/>
        <v>0.30749767441860459</v>
      </c>
      <c r="G46" t="s">
        <v>23</v>
      </c>
    </row>
  </sheetData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46"/>
  <sheetViews>
    <sheetView topLeftCell="J1" zoomScale="90" zoomScaleNormal="90" workbookViewId="0">
      <selection activeCell="Z2" sqref="Z2:Z11"/>
    </sheetView>
  </sheetViews>
  <sheetFormatPr defaultRowHeight="14.4" x14ac:dyDescent="0.3"/>
  <cols>
    <col min="1" max="1" width="10.109375" customWidth="1"/>
    <col min="2" max="3" width="13.5546875" customWidth="1"/>
    <col min="5" max="6" width="15.33203125" customWidth="1"/>
    <col min="7" max="7" width="10.109375" customWidth="1"/>
    <col min="8" max="8" width="12.6640625" customWidth="1"/>
    <col min="9" max="9" width="11.44140625" bestFit="1" customWidth="1"/>
    <col min="10" max="10" width="15.44140625" customWidth="1"/>
    <col min="11" max="11" width="11.44140625" bestFit="1" customWidth="1"/>
    <col min="13" max="13" width="11.44140625" bestFit="1" customWidth="1"/>
    <col min="14" max="14" width="14.88671875" customWidth="1"/>
    <col min="15" max="15" width="11.44140625" bestFit="1" customWidth="1"/>
    <col min="20" max="20" width="14.33203125" customWidth="1"/>
  </cols>
  <sheetData>
    <row r="1" spans="1:26" s="8" customFormat="1" ht="57.6" x14ac:dyDescent="0.3">
      <c r="A1" s="13" t="s">
        <v>65</v>
      </c>
      <c r="B1" s="8" t="s">
        <v>105</v>
      </c>
      <c r="C1" s="8" t="s">
        <v>106</v>
      </c>
      <c r="D1" s="8" t="s">
        <v>107</v>
      </c>
      <c r="E1" s="8" t="s">
        <v>108</v>
      </c>
      <c r="F1" s="8" t="s">
        <v>110</v>
      </c>
      <c r="G1" s="13" t="s">
        <v>65</v>
      </c>
      <c r="H1" s="8" t="s">
        <v>105</v>
      </c>
      <c r="J1" s="8" t="s">
        <v>106</v>
      </c>
      <c r="L1" s="8" t="s">
        <v>107</v>
      </c>
      <c r="N1" s="8" t="s">
        <v>108</v>
      </c>
      <c r="Q1" s="8" t="s">
        <v>65</v>
      </c>
      <c r="R1" s="8" t="s">
        <v>105</v>
      </c>
      <c r="T1" s="8" t="s">
        <v>106</v>
      </c>
      <c r="V1" s="8" t="s">
        <v>107</v>
      </c>
      <c r="X1" s="8" t="s">
        <v>108</v>
      </c>
    </row>
    <row r="2" spans="1:26" s="8" customFormat="1" x14ac:dyDescent="0.3">
      <c r="A2" t="s">
        <v>7</v>
      </c>
      <c r="B2">
        <v>7.9359999999999999</v>
      </c>
      <c r="C2">
        <v>0.52239999999999998</v>
      </c>
      <c r="D2">
        <v>8.4583999999999993</v>
      </c>
      <c r="E2">
        <v>2.323348666666667</v>
      </c>
      <c r="F2">
        <f>C2/B2</f>
        <v>6.5826612903225806E-2</v>
      </c>
      <c r="G2" t="s">
        <v>7</v>
      </c>
      <c r="H2" s="8">
        <f>AVERAGE(B2:B9)</f>
        <v>8.1192499999999992</v>
      </c>
      <c r="I2" s="8">
        <f>STDEV(B2:B9)</f>
        <v>1.0591505046161249</v>
      </c>
      <c r="J2" s="8">
        <f>AVERAGE(C2:C9)</f>
        <v>0.41739999999999994</v>
      </c>
      <c r="K2" s="8">
        <f>STDEV(C2:C9)</f>
        <v>0.1648076281174945</v>
      </c>
      <c r="L2" s="8">
        <f>AVERAGE(D2:D9)</f>
        <v>8.5366499999999998</v>
      </c>
      <c r="M2" s="8">
        <f>STDEV(D2:D9)</f>
        <v>1.0223993279116925</v>
      </c>
      <c r="N2" s="8">
        <f>AVERAGE(E2:E9)</f>
        <v>2.4611560843313178</v>
      </c>
      <c r="O2" s="8">
        <f>STDEV(E2:E9)</f>
        <v>0.18389557794938927</v>
      </c>
      <c r="Q2" s="8" t="s">
        <v>7</v>
      </c>
      <c r="R2" s="8">
        <v>8.1192499999999992</v>
      </c>
      <c r="S2" s="8">
        <v>1.0591505046161249</v>
      </c>
      <c r="T2" s="8">
        <v>0.41739999999999994</v>
      </c>
      <c r="U2" s="8">
        <v>0.1648076281174945</v>
      </c>
      <c r="V2" s="8">
        <v>8.5366499999999998</v>
      </c>
      <c r="W2" s="8">
        <v>1.0223993279116925</v>
      </c>
      <c r="X2" s="8">
        <v>2.4611560843313178</v>
      </c>
      <c r="Y2" s="8">
        <v>0.18389557794938927</v>
      </c>
      <c r="Z2" s="8">
        <f>(V2-8.53665)/8.53665*100</f>
        <v>0</v>
      </c>
    </row>
    <row r="3" spans="1:26" s="8" customFormat="1" x14ac:dyDescent="0.3">
      <c r="A3" t="s">
        <v>7</v>
      </c>
      <c r="B3">
        <v>8.3864000000000001</v>
      </c>
      <c r="C3">
        <v>0.35720000000000002</v>
      </c>
      <c r="D3">
        <v>8.7436000000000007</v>
      </c>
      <c r="E3">
        <v>2.6801500000000003</v>
      </c>
      <c r="F3">
        <f t="shared" ref="F3:F46" si="0">C3/B3</f>
        <v>4.2592769245445007E-2</v>
      </c>
      <c r="G3" t="s">
        <v>7</v>
      </c>
      <c r="Q3" s="8" t="s">
        <v>13</v>
      </c>
      <c r="R3" s="8">
        <v>8.173</v>
      </c>
      <c r="S3" s="8">
        <v>1.3906416936076751</v>
      </c>
      <c r="T3" s="8">
        <v>4.1599999999999998E-2</v>
      </c>
      <c r="U3" s="8">
        <v>2.7680077071183647E-2</v>
      </c>
      <c r="V3" s="8">
        <v>8.2146000000000008</v>
      </c>
      <c r="W3" s="8">
        <v>1.3746386482757309</v>
      </c>
      <c r="X3" s="8">
        <v>2.7029074999999998</v>
      </c>
      <c r="Y3" s="8">
        <v>0.35502803699713448</v>
      </c>
      <c r="Z3" s="8">
        <f t="shared" ref="Z3:Z11" si="1">(V3-8.53665)/8.53665*100</f>
        <v>-3.7725571506387059</v>
      </c>
    </row>
    <row r="4" spans="1:26" s="8" customFormat="1" x14ac:dyDescent="0.3">
      <c r="A4" t="s">
        <v>7</v>
      </c>
      <c r="B4">
        <v>10.0472</v>
      </c>
      <c r="C4">
        <v>0.3196</v>
      </c>
      <c r="D4">
        <v>10.3668</v>
      </c>
      <c r="E4">
        <v>2.773072453861928</v>
      </c>
      <c r="F4">
        <f t="shared" si="0"/>
        <v>3.1809857472728721E-2</v>
      </c>
      <c r="G4" t="s">
        <v>7</v>
      </c>
      <c r="Q4" t="s">
        <v>6</v>
      </c>
      <c r="R4">
        <v>6.0684000000000005</v>
      </c>
      <c r="S4">
        <v>2.2529350456682038</v>
      </c>
      <c r="T4">
        <v>2.0731999999999999</v>
      </c>
      <c r="U4">
        <v>2.8223113081302711</v>
      </c>
      <c r="V4">
        <v>8.1416000000000004</v>
      </c>
      <c r="W4">
        <v>1.0775146959554518</v>
      </c>
      <c r="X4">
        <v>2.1827952132172359</v>
      </c>
      <c r="Y4">
        <v>0.36183969084862527</v>
      </c>
      <c r="Z4" s="8">
        <f t="shared" si="1"/>
        <v>-4.6276935331775277</v>
      </c>
    </row>
    <row r="5" spans="1:26" s="8" customFormat="1" x14ac:dyDescent="0.3">
      <c r="A5" t="s">
        <v>7</v>
      </c>
      <c r="B5">
        <v>8.4024000000000001</v>
      </c>
      <c r="C5">
        <v>0.54559999999999997</v>
      </c>
      <c r="D5">
        <v>8.9480000000000004</v>
      </c>
      <c r="E5">
        <v>2.3953319209039545</v>
      </c>
      <c r="F5">
        <f t="shared" si="0"/>
        <v>6.493382842997239E-2</v>
      </c>
      <c r="G5" t="s">
        <v>7</v>
      </c>
      <c r="Q5" t="s">
        <v>8</v>
      </c>
      <c r="R5">
        <v>7.8235999999999999</v>
      </c>
      <c r="S5">
        <v>1.0040897967811497</v>
      </c>
      <c r="T5">
        <v>0.87946666666666662</v>
      </c>
      <c r="U5">
        <v>0.20728698302916487</v>
      </c>
      <c r="V5">
        <v>8.7030666666666665</v>
      </c>
      <c r="W5">
        <v>0.79682533426926949</v>
      </c>
      <c r="X5">
        <v>2.5194762978556766</v>
      </c>
      <c r="Y5">
        <v>0.34322216140708411</v>
      </c>
      <c r="Z5" s="8">
        <f t="shared" si="1"/>
        <v>1.9494376209246793</v>
      </c>
    </row>
    <row r="6" spans="1:26" s="8" customFormat="1" x14ac:dyDescent="0.3">
      <c r="A6" t="s">
        <v>7</v>
      </c>
      <c r="B6">
        <v>8.8792000000000009</v>
      </c>
      <c r="C6">
        <v>0.27560000000000001</v>
      </c>
      <c r="D6">
        <v>9.1547999999999998</v>
      </c>
      <c r="E6">
        <v>2.3307536332179928</v>
      </c>
      <c r="F6">
        <f t="shared" si="0"/>
        <v>3.1038832327236688E-2</v>
      </c>
      <c r="G6" t="s">
        <v>7</v>
      </c>
      <c r="Q6" t="s">
        <v>9</v>
      </c>
      <c r="R6">
        <v>7.1618666666666657</v>
      </c>
      <c r="S6">
        <v>1.9883501234272978</v>
      </c>
      <c r="T6">
        <v>1.5606666666666669</v>
      </c>
      <c r="U6">
        <v>1.0671908795212468</v>
      </c>
      <c r="V6">
        <v>8.7225333333333328</v>
      </c>
      <c r="W6">
        <v>1.3984016208991359</v>
      </c>
      <c r="X6">
        <v>2.5608797567695243</v>
      </c>
      <c r="Y6">
        <v>0.23883469147444772</v>
      </c>
      <c r="Z6" s="8">
        <f t="shared" si="1"/>
        <v>2.1774739896016935</v>
      </c>
    </row>
    <row r="7" spans="1:26" s="8" customFormat="1" x14ac:dyDescent="0.3">
      <c r="A7" t="s">
        <v>7</v>
      </c>
      <c r="B7">
        <v>7.1859999999999991</v>
      </c>
      <c r="C7">
        <v>0.72560000000000002</v>
      </c>
      <c r="D7">
        <v>7.9115999999999982</v>
      </c>
      <c r="E7">
        <v>2.5529299999999999</v>
      </c>
      <c r="F7">
        <f t="shared" si="0"/>
        <v>0.10097411633732259</v>
      </c>
      <c r="G7" t="s">
        <v>7</v>
      </c>
      <c r="Q7" t="s">
        <v>12</v>
      </c>
      <c r="R7">
        <v>6.5205333333333328</v>
      </c>
      <c r="S7">
        <v>1.593407685852346</v>
      </c>
      <c r="T7">
        <v>1.8777333333333333</v>
      </c>
      <c r="U7">
        <v>1.5214616305820312</v>
      </c>
      <c r="V7">
        <v>8.3982666666666663</v>
      </c>
      <c r="W7">
        <v>1.5264024283698414</v>
      </c>
      <c r="X7">
        <v>2.1213831487424417</v>
      </c>
      <c r="Y7">
        <v>0.61872176767228959</v>
      </c>
      <c r="Z7" s="8">
        <f t="shared" si="1"/>
        <v>-1.6210496311004143</v>
      </c>
    </row>
    <row r="8" spans="1:26" s="8" customFormat="1" x14ac:dyDescent="0.3">
      <c r="A8" t="s">
        <v>7</v>
      </c>
      <c r="B8">
        <v>7.4127999999999998</v>
      </c>
      <c r="C8">
        <v>0.24560000000000001</v>
      </c>
      <c r="D8">
        <v>7.6583999999999994</v>
      </c>
      <c r="E8">
        <v>2.2937820000000002</v>
      </c>
      <c r="F8">
        <f t="shared" si="0"/>
        <v>3.3131879991366291E-2</v>
      </c>
      <c r="G8" t="s">
        <v>7</v>
      </c>
      <c r="Q8" t="s">
        <v>14</v>
      </c>
      <c r="R8">
        <v>7.1201333333333325</v>
      </c>
      <c r="S8">
        <v>0.60494658717388694</v>
      </c>
      <c r="T8">
        <v>2.3446666666666669</v>
      </c>
      <c r="U8">
        <v>0.41304030473227832</v>
      </c>
      <c r="V8">
        <v>9.4647999999999985</v>
      </c>
      <c r="W8">
        <v>0.27703891423408389</v>
      </c>
      <c r="X8">
        <v>2.1295128888888883</v>
      </c>
      <c r="Y8">
        <v>0.24230466240053422</v>
      </c>
      <c r="Z8" s="8">
        <f t="shared" si="1"/>
        <v>10.872531965115106</v>
      </c>
    </row>
    <row r="9" spans="1:26" s="8" customFormat="1" x14ac:dyDescent="0.3">
      <c r="A9" t="s">
        <v>7</v>
      </c>
      <c r="B9">
        <v>6.7039999999999997</v>
      </c>
      <c r="C9">
        <v>0.34760000000000002</v>
      </c>
      <c r="D9">
        <v>7.0515999999999996</v>
      </c>
      <c r="E9">
        <v>2.33988</v>
      </c>
      <c r="F9">
        <f t="shared" si="0"/>
        <v>5.1849642004773273E-2</v>
      </c>
      <c r="G9" t="s">
        <v>7</v>
      </c>
      <c r="Q9" t="s">
        <v>16</v>
      </c>
      <c r="R9">
        <v>3.7693333333333334</v>
      </c>
      <c r="S9">
        <v>0.9146472398325679</v>
      </c>
      <c r="T9">
        <v>6.1710666666666683</v>
      </c>
      <c r="U9">
        <v>3.8603650051948892</v>
      </c>
      <c r="V9">
        <v>9.9404000000000003</v>
      </c>
      <c r="W9">
        <v>2.9474660303386075</v>
      </c>
      <c r="X9">
        <v>1.1741388616990063</v>
      </c>
      <c r="Y9">
        <v>0.8511604669054077</v>
      </c>
      <c r="Z9" s="8">
        <f t="shared" si="1"/>
        <v>16.443804068340633</v>
      </c>
    </row>
    <row r="10" spans="1:26" s="8" customFormat="1" x14ac:dyDescent="0.3">
      <c r="A10" s="13"/>
      <c r="G10" s="13"/>
      <c r="Q10" t="s">
        <v>19</v>
      </c>
      <c r="R10">
        <v>7.6707999999999998</v>
      </c>
      <c r="S10">
        <v>1.2610449000729518</v>
      </c>
      <c r="T10">
        <v>0.69119999999999993</v>
      </c>
      <c r="U10">
        <v>0.30867562262025205</v>
      </c>
      <c r="V10">
        <v>8.3620000000000001</v>
      </c>
      <c r="W10">
        <v>1.053023380557141</v>
      </c>
      <c r="X10">
        <v>2.7626618036507473</v>
      </c>
      <c r="Y10">
        <v>0.33493274833303072</v>
      </c>
      <c r="Z10" s="8">
        <f t="shared" si="1"/>
        <v>-2.0458845097315663</v>
      </c>
    </row>
    <row r="11" spans="1:26" s="8" customFormat="1" x14ac:dyDescent="0.3">
      <c r="A11" t="s">
        <v>13</v>
      </c>
      <c r="B11">
        <v>9.546400000000002</v>
      </c>
      <c r="C11">
        <v>4.24E-2</v>
      </c>
      <c r="D11">
        <v>9.5888000000000027</v>
      </c>
      <c r="E11">
        <v>2.2736766666666668</v>
      </c>
      <c r="F11">
        <f t="shared" si="0"/>
        <v>4.4414648453867415E-3</v>
      </c>
      <c r="G11" t="s">
        <v>13</v>
      </c>
      <c r="H11" s="8">
        <f>AVERAGE(B11:B14)</f>
        <v>8.173</v>
      </c>
      <c r="I11" s="8">
        <f>STDEV(B11:B14)</f>
        <v>1.3906416936076751</v>
      </c>
      <c r="J11" s="8">
        <f>AVERAGE(C11:C14)</f>
        <v>4.1599999999999998E-2</v>
      </c>
      <c r="K11" s="8">
        <f>STDEV(C11:C14)</f>
        <v>2.7680077071183647E-2</v>
      </c>
      <c r="L11" s="8">
        <f>AVERAGE(D11:D14)</f>
        <v>8.2146000000000008</v>
      </c>
      <c r="M11" s="8">
        <f>STDEV(D11:D14)</f>
        <v>1.3746386482757309</v>
      </c>
      <c r="N11" s="8">
        <f>AVERAGE(E11:E14)</f>
        <v>2.7029074999999998</v>
      </c>
      <c r="O11" s="8">
        <f>STDEV(E11:E14)</f>
        <v>0.35502803699713448</v>
      </c>
      <c r="Q11" t="s">
        <v>23</v>
      </c>
      <c r="R11">
        <v>8.2812000000000001</v>
      </c>
      <c r="S11">
        <v>2.4307387848142006</v>
      </c>
      <c r="T11">
        <v>2.732533333333333</v>
      </c>
      <c r="U11">
        <v>1.0516671970416009</v>
      </c>
      <c r="V11">
        <v>11.013733333333333</v>
      </c>
      <c r="W11">
        <v>2.6442857737645049</v>
      </c>
      <c r="X11">
        <v>2.0007720876369328</v>
      </c>
      <c r="Y11">
        <v>0.78872513370551933</v>
      </c>
      <c r="Z11" s="8">
        <f t="shared" si="1"/>
        <v>29.017042204299496</v>
      </c>
    </row>
    <row r="12" spans="1:26" s="8" customFormat="1" x14ac:dyDescent="0.3">
      <c r="A12" t="s">
        <v>13</v>
      </c>
      <c r="B12">
        <v>9.1880000000000006</v>
      </c>
      <c r="C12">
        <v>1.2800000000000001E-2</v>
      </c>
      <c r="D12">
        <v>9.2007999999999992</v>
      </c>
      <c r="E12">
        <v>3.1411626666666668</v>
      </c>
      <c r="F12">
        <f t="shared" si="0"/>
        <v>1.3931214627775359E-3</v>
      </c>
      <c r="G12" t="s">
        <v>13</v>
      </c>
      <c r="Q12"/>
      <c r="R12"/>
      <c r="S12"/>
      <c r="T12"/>
      <c r="U12"/>
      <c r="V12"/>
      <c r="W12"/>
      <c r="X12"/>
      <c r="Y12"/>
    </row>
    <row r="13" spans="1:26" s="8" customFormat="1" x14ac:dyDescent="0.3">
      <c r="A13" t="s">
        <v>13</v>
      </c>
      <c r="B13">
        <v>7.1071999999999997</v>
      </c>
      <c r="C13">
        <v>3.2400000000000005E-2</v>
      </c>
      <c r="D13">
        <v>7.1395999999999997</v>
      </c>
      <c r="E13">
        <v>2.7282893333333331</v>
      </c>
      <c r="F13">
        <f t="shared" si="0"/>
        <v>4.5587573165240891E-3</v>
      </c>
      <c r="G13" t="s">
        <v>13</v>
      </c>
      <c r="Q13"/>
      <c r="R13"/>
      <c r="S13"/>
      <c r="T13"/>
      <c r="U13"/>
      <c r="V13"/>
      <c r="W13"/>
      <c r="X13"/>
      <c r="Y13"/>
    </row>
    <row r="14" spans="1:26" s="8" customFormat="1" x14ac:dyDescent="0.3">
      <c r="A14" t="s">
        <v>13</v>
      </c>
      <c r="B14">
        <v>6.8503999999999996</v>
      </c>
      <c r="C14">
        <v>7.8799999999999995E-2</v>
      </c>
      <c r="D14">
        <v>6.9291999999999998</v>
      </c>
      <c r="E14">
        <v>2.6685013333333334</v>
      </c>
      <c r="F14">
        <f t="shared" si="0"/>
        <v>1.1502977928296158E-2</v>
      </c>
      <c r="G14" t="s">
        <v>13</v>
      </c>
      <c r="Q14"/>
      <c r="R14"/>
      <c r="S14"/>
      <c r="T14"/>
      <c r="U14"/>
      <c r="V14"/>
      <c r="W14"/>
      <c r="X14"/>
      <c r="Y14"/>
    </row>
    <row r="15" spans="1:26" s="8" customFormat="1" x14ac:dyDescent="0.3">
      <c r="A15"/>
      <c r="B15"/>
      <c r="C15"/>
      <c r="D15"/>
      <c r="E15"/>
      <c r="F15"/>
      <c r="G15"/>
      <c r="Q15"/>
      <c r="R15"/>
      <c r="S15"/>
      <c r="T15"/>
      <c r="U15"/>
      <c r="V15"/>
      <c r="W15"/>
      <c r="X15"/>
      <c r="Y15"/>
    </row>
    <row r="16" spans="1:26" x14ac:dyDescent="0.3">
      <c r="A16" t="s">
        <v>6</v>
      </c>
      <c r="B16">
        <v>3.6696</v>
      </c>
      <c r="C16">
        <v>5.3304</v>
      </c>
      <c r="D16">
        <v>9</v>
      </c>
      <c r="E16">
        <v>1.7650656396517082</v>
      </c>
      <c r="F16">
        <f t="shared" si="0"/>
        <v>1.4525833878351864</v>
      </c>
      <c r="G16" t="s">
        <v>6</v>
      </c>
      <c r="H16" s="8">
        <f>AVERAGE(B16:B18)</f>
        <v>6.0684000000000005</v>
      </c>
      <c r="I16" s="8">
        <f>STDEV(B16:B18)</f>
        <v>2.2529350456682038</v>
      </c>
      <c r="J16" s="8">
        <f>AVERAGE(C16:C18)</f>
        <v>2.0731999999999999</v>
      </c>
      <c r="K16" s="8">
        <f>STDEV(C16:C18)</f>
        <v>2.8223113081302711</v>
      </c>
      <c r="L16" s="8">
        <f>AVERAGE(D16:D18)</f>
        <v>8.1416000000000004</v>
      </c>
      <c r="M16" s="8">
        <f>STDEV(D16:D18)</f>
        <v>1.0775146959554518</v>
      </c>
      <c r="N16" s="8">
        <f>AVERAGE(E16:E18)</f>
        <v>2.1827952132172359</v>
      </c>
      <c r="O16" s="8">
        <f>STDEV(E16:E18)</f>
        <v>0.36183969084862527</v>
      </c>
    </row>
    <row r="17" spans="1:15" x14ac:dyDescent="0.3">
      <c r="A17" t="s">
        <v>6</v>
      </c>
      <c r="B17">
        <v>8.1395999999999997</v>
      </c>
      <c r="C17">
        <v>0.3528</v>
      </c>
      <c r="D17">
        <v>8.4923999999999999</v>
      </c>
      <c r="E17">
        <v>2.3990399999999998</v>
      </c>
      <c r="F17">
        <f t="shared" si="0"/>
        <v>4.3343653250773995E-2</v>
      </c>
      <c r="G17" t="s">
        <v>6</v>
      </c>
    </row>
    <row r="18" spans="1:15" x14ac:dyDescent="0.3">
      <c r="A18" t="s">
        <v>6</v>
      </c>
      <c r="B18">
        <v>6.3959999999999999</v>
      </c>
      <c r="C18">
        <v>0.53639999999999999</v>
      </c>
      <c r="D18">
        <v>6.9324000000000003</v>
      </c>
      <c r="E18">
        <v>2.3842800000000004</v>
      </c>
      <c r="F18">
        <f t="shared" si="0"/>
        <v>8.3864915572232648E-2</v>
      </c>
      <c r="G18" t="s">
        <v>6</v>
      </c>
    </row>
    <row r="20" spans="1:15" x14ac:dyDescent="0.3">
      <c r="A20" t="s">
        <v>8</v>
      </c>
      <c r="B20">
        <v>6.8448000000000002</v>
      </c>
      <c r="C20">
        <v>1.0831999999999999</v>
      </c>
      <c r="D20">
        <v>7.9279999999999999</v>
      </c>
      <c r="E20">
        <v>2.2189538043478261</v>
      </c>
      <c r="F20">
        <f t="shared" si="0"/>
        <v>0.15825151940158952</v>
      </c>
      <c r="G20" t="s">
        <v>8</v>
      </c>
      <c r="H20" s="8">
        <f>AVERAGE(B20:B22)</f>
        <v>7.8235999999999999</v>
      </c>
      <c r="I20" s="8">
        <f>STDEV(B20:B22)</f>
        <v>1.0040897967811497</v>
      </c>
      <c r="J20" s="8">
        <f>AVERAGE(C20:C22)</f>
        <v>0.87946666666666662</v>
      </c>
      <c r="K20" s="8">
        <f>STDEV(C20:C22)</f>
        <v>0.20728698302916487</v>
      </c>
      <c r="L20" s="8">
        <f>AVERAGE(D20:D22)</f>
        <v>8.7030666666666665</v>
      </c>
      <c r="M20" s="8">
        <f>STDEV(D20:D22)</f>
        <v>0.79682533426926949</v>
      </c>
      <c r="N20" s="8">
        <f>AVERAGE(E20:E22)</f>
        <v>2.5194762978556766</v>
      </c>
      <c r="O20" s="8">
        <f>STDEV(E20:E22)</f>
        <v>0.34322216140708411</v>
      </c>
    </row>
    <row r="21" spans="1:15" x14ac:dyDescent="0.3">
      <c r="A21" t="s">
        <v>8</v>
      </c>
      <c r="B21">
        <v>8.8512000000000004</v>
      </c>
      <c r="C21">
        <v>0.66879999999999995</v>
      </c>
      <c r="D21">
        <v>9.52</v>
      </c>
      <c r="E21">
        <v>2.4459829351535833</v>
      </c>
      <c r="F21">
        <f t="shared" si="0"/>
        <v>7.5560375994215459E-2</v>
      </c>
      <c r="G21" t="s">
        <v>8</v>
      </c>
    </row>
    <row r="22" spans="1:15" x14ac:dyDescent="0.3">
      <c r="A22" t="s">
        <v>8</v>
      </c>
      <c r="B22">
        <v>7.7747999999999999</v>
      </c>
      <c r="C22">
        <v>0.88639999999999997</v>
      </c>
      <c r="D22">
        <v>8.6611999999999991</v>
      </c>
      <c r="E22">
        <v>2.8934921540656204</v>
      </c>
      <c r="F22">
        <f t="shared" si="0"/>
        <v>0.11400936358491537</v>
      </c>
      <c r="G22" t="s">
        <v>8</v>
      </c>
    </row>
    <row r="24" spans="1:15" x14ac:dyDescent="0.3">
      <c r="A24" t="s">
        <v>9</v>
      </c>
      <c r="B24">
        <v>4.8688000000000002</v>
      </c>
      <c r="C24">
        <v>2.4287999999999998</v>
      </c>
      <c r="D24">
        <v>7.2976000000000001</v>
      </c>
      <c r="E24">
        <v>2.5010790190735692</v>
      </c>
      <c r="F24">
        <f t="shared" si="0"/>
        <v>0.49884981925731181</v>
      </c>
      <c r="G24" t="s">
        <v>9</v>
      </c>
      <c r="H24" s="8">
        <f>AVERAGE(B24:B26)</f>
        <v>7.1618666666666657</v>
      </c>
      <c r="I24" s="8">
        <f>STDEV(B24:B26)</f>
        <v>1.9883501234272978</v>
      </c>
      <c r="J24" s="8">
        <f>AVERAGE(C24:C26)</f>
        <v>1.5606666666666669</v>
      </c>
      <c r="K24" s="8">
        <f>STDEV(C24:C26)</f>
        <v>1.0671908795212468</v>
      </c>
      <c r="L24" s="8">
        <f>AVERAGE(D24:D26)</f>
        <v>8.7225333333333328</v>
      </c>
      <c r="M24" s="8">
        <f>STDEV(D24:D26)</f>
        <v>1.3984016208991359</v>
      </c>
      <c r="N24" s="8">
        <f>AVERAGE(E24:E26)</f>
        <v>2.5608797567695243</v>
      </c>
      <c r="O24" s="8">
        <f>STDEV(E24:E26)</f>
        <v>0.23883469147444772</v>
      </c>
    </row>
    <row r="25" spans="1:15" x14ac:dyDescent="0.3">
      <c r="A25" t="s">
        <v>9</v>
      </c>
      <c r="B25">
        <v>8.4079999999999995</v>
      </c>
      <c r="C25">
        <v>0.36919999999999997</v>
      </c>
      <c r="D25">
        <v>8.7772000000000006</v>
      </c>
      <c r="E25">
        <v>2.8239322512350036</v>
      </c>
      <c r="F25">
        <f t="shared" si="0"/>
        <v>4.3910561370123689E-2</v>
      </c>
      <c r="G25" t="s">
        <v>9</v>
      </c>
    </row>
    <row r="26" spans="1:15" x14ac:dyDescent="0.3">
      <c r="A26" t="s">
        <v>9</v>
      </c>
      <c r="B26">
        <v>8.2088000000000001</v>
      </c>
      <c r="C26">
        <v>1.8839999999999999</v>
      </c>
      <c r="D26">
        <v>10.0928</v>
      </c>
      <c r="E26">
        <v>2.3576280000000001</v>
      </c>
      <c r="F26">
        <f t="shared" si="0"/>
        <v>0.22950979436702074</v>
      </c>
      <c r="G26" t="s">
        <v>9</v>
      </c>
    </row>
    <row r="28" spans="1:15" x14ac:dyDescent="0.3">
      <c r="A28" t="s">
        <v>12</v>
      </c>
      <c r="B28">
        <v>6.6407999999999987</v>
      </c>
      <c r="C28">
        <v>3.3148</v>
      </c>
      <c r="D28">
        <v>9.9556000000000004</v>
      </c>
      <c r="E28">
        <v>1.5271158357771262</v>
      </c>
      <c r="F28">
        <f t="shared" si="0"/>
        <v>0.49915672810504769</v>
      </c>
      <c r="G28" t="s">
        <v>12</v>
      </c>
      <c r="H28" s="8">
        <f>AVERAGE(B28:B30)</f>
        <v>6.5205333333333328</v>
      </c>
      <c r="I28" s="8">
        <f>STDEV(B28:B30)</f>
        <v>1.593407685852346</v>
      </c>
      <c r="J28" s="8">
        <f>AVERAGE(C28:C30)</f>
        <v>1.8777333333333333</v>
      </c>
      <c r="K28" s="8">
        <f>STDEV(C28:C30)</f>
        <v>1.5214616305820312</v>
      </c>
      <c r="L28" s="8">
        <f>AVERAGE(D28:D30)</f>
        <v>8.3982666666666663</v>
      </c>
      <c r="M28" s="8">
        <f>STDEV(D28:D30)</f>
        <v>1.5264024283698414</v>
      </c>
      <c r="N28" s="8">
        <f>AVERAGE(E28:E30)</f>
        <v>2.1213831487424417</v>
      </c>
      <c r="O28" s="8">
        <f>STDEV(E28:E30)</f>
        <v>0.61872176767228959</v>
      </c>
    </row>
    <row r="29" spans="1:15" x14ac:dyDescent="0.3">
      <c r="A29" t="s">
        <v>12</v>
      </c>
      <c r="B29">
        <v>4.8704000000000001</v>
      </c>
      <c r="C29">
        <v>2.0344000000000002</v>
      </c>
      <c r="D29">
        <v>6.9047999999999998</v>
      </c>
      <c r="E29">
        <v>2.0750762771168652</v>
      </c>
      <c r="F29">
        <f t="shared" si="0"/>
        <v>0.41770696452036798</v>
      </c>
      <c r="G29" t="s">
        <v>12</v>
      </c>
    </row>
    <row r="30" spans="1:15" x14ac:dyDescent="0.3">
      <c r="A30" t="s">
        <v>12</v>
      </c>
      <c r="B30">
        <v>8.0503999999999998</v>
      </c>
      <c r="C30">
        <v>0.28399999999999997</v>
      </c>
      <c r="D30">
        <v>8.3343999999999987</v>
      </c>
      <c r="E30">
        <v>2.7619573333333327</v>
      </c>
      <c r="F30">
        <f t="shared" si="0"/>
        <v>3.5277750173904401E-2</v>
      </c>
      <c r="G30" t="s">
        <v>12</v>
      </c>
    </row>
    <row r="32" spans="1:15" x14ac:dyDescent="0.3">
      <c r="A32" t="s">
        <v>14</v>
      </c>
      <c r="B32">
        <v>7.8179999999999996</v>
      </c>
      <c r="C32">
        <v>1.9144000000000001</v>
      </c>
      <c r="D32">
        <v>9.7324000000000002</v>
      </c>
      <c r="E32">
        <v>1.8875360000000003</v>
      </c>
      <c r="F32">
        <f t="shared" si="0"/>
        <v>0.24487081094909185</v>
      </c>
      <c r="G32" t="s">
        <v>14</v>
      </c>
      <c r="H32" s="8">
        <f>AVERAGE(B32:B34)</f>
        <v>7.1201333333333325</v>
      </c>
      <c r="I32" s="8">
        <f>STDEV(B32:B34)</f>
        <v>0.60494658717388694</v>
      </c>
      <c r="J32" s="8">
        <f>AVERAGE(C32:C34)</f>
        <v>2.3446666666666669</v>
      </c>
      <c r="K32" s="8">
        <f>STDEV(C32:C34)</f>
        <v>0.41304030473227832</v>
      </c>
      <c r="L32" s="8">
        <f>AVERAGE(D32:D34)</f>
        <v>9.4647999999999985</v>
      </c>
      <c r="M32" s="8">
        <f>STDEV(D32:D34)</f>
        <v>0.27703891423408389</v>
      </c>
      <c r="N32" s="8">
        <f>AVERAGE(E32:E34)</f>
        <v>2.1295128888888883</v>
      </c>
      <c r="O32" s="8">
        <f>STDEV(E32:E34)</f>
        <v>0.24230466240053422</v>
      </c>
    </row>
    <row r="33" spans="1:15" x14ac:dyDescent="0.3">
      <c r="A33" t="s">
        <v>14</v>
      </c>
      <c r="B33">
        <v>6.7447999999999997</v>
      </c>
      <c r="C33">
        <v>2.738</v>
      </c>
      <c r="D33">
        <v>9.4827999999999992</v>
      </c>
      <c r="E33">
        <v>2.3721439999999996</v>
      </c>
      <c r="F33">
        <f t="shared" si="0"/>
        <v>0.40594235559245645</v>
      </c>
      <c r="G33" t="s">
        <v>14</v>
      </c>
    </row>
    <row r="34" spans="1:15" x14ac:dyDescent="0.3">
      <c r="A34" t="s">
        <v>14</v>
      </c>
      <c r="B34">
        <v>6.7976000000000001</v>
      </c>
      <c r="C34">
        <v>2.3816000000000002</v>
      </c>
      <c r="D34">
        <v>9.1791999999999998</v>
      </c>
      <c r="E34">
        <v>2.1288586666666665</v>
      </c>
      <c r="F34">
        <f t="shared" si="0"/>
        <v>0.3503589502177239</v>
      </c>
      <c r="G34" t="s">
        <v>14</v>
      </c>
    </row>
    <row r="36" spans="1:15" x14ac:dyDescent="0.3">
      <c r="A36" t="s">
        <v>16</v>
      </c>
      <c r="B36">
        <v>2.7540000000000004</v>
      </c>
      <c r="C36">
        <v>10.516400000000003</v>
      </c>
      <c r="D36">
        <v>13.270400000000002</v>
      </c>
      <c r="E36">
        <v>0.19548799999999997</v>
      </c>
      <c r="F36">
        <f t="shared" si="0"/>
        <v>3.8185911401597679</v>
      </c>
      <c r="G36" t="s">
        <v>16</v>
      </c>
      <c r="H36" s="8">
        <f>AVERAGE(B36:B38)</f>
        <v>3.7693333333333334</v>
      </c>
      <c r="I36" s="8">
        <f>STDEV(B36:B38)</f>
        <v>0.9146472398325679</v>
      </c>
      <c r="J36" s="8">
        <f>AVERAGE(C36:C38)</f>
        <v>6.1710666666666683</v>
      </c>
      <c r="K36" s="8">
        <f>STDEV(C36:C38)</f>
        <v>3.8603650051948892</v>
      </c>
      <c r="L36" s="8">
        <f>AVERAGE(D36:D38)</f>
        <v>9.9404000000000003</v>
      </c>
      <c r="M36" s="8">
        <f>STDEV(D36:D38)</f>
        <v>2.9474660303386075</v>
      </c>
      <c r="N36" s="8">
        <f>AVERAGE(E36:E38)</f>
        <v>1.1741388616990063</v>
      </c>
      <c r="O36" s="8">
        <f>STDEV(E36:E38)</f>
        <v>0.8511604669054077</v>
      </c>
    </row>
    <row r="37" spans="1:15" x14ac:dyDescent="0.3">
      <c r="A37" t="s">
        <v>16</v>
      </c>
      <c r="B37">
        <v>4.5288000000000004</v>
      </c>
      <c r="C37">
        <v>3.1375999999999999</v>
      </c>
      <c r="D37">
        <v>7.6664000000000003</v>
      </c>
      <c r="E37">
        <v>1.7419245283018869</v>
      </c>
      <c r="F37">
        <f t="shared" si="0"/>
        <v>0.69281045751633985</v>
      </c>
      <c r="G37" t="s">
        <v>16</v>
      </c>
    </row>
    <row r="38" spans="1:15" x14ac:dyDescent="0.3">
      <c r="A38" t="s">
        <v>16</v>
      </c>
      <c r="B38">
        <v>4.0251999999999999</v>
      </c>
      <c r="C38">
        <v>4.8592000000000004</v>
      </c>
      <c r="D38">
        <v>8.8843999999999994</v>
      </c>
      <c r="E38">
        <v>1.585004056795132</v>
      </c>
      <c r="F38">
        <f t="shared" si="0"/>
        <v>1.2071946735565935</v>
      </c>
      <c r="G38" t="s">
        <v>16</v>
      </c>
    </row>
    <row r="40" spans="1:15" x14ac:dyDescent="0.3">
      <c r="A40" t="s">
        <v>19</v>
      </c>
      <c r="B40">
        <v>9.0155999999999992</v>
      </c>
      <c r="C40">
        <v>0.53920000000000001</v>
      </c>
      <c r="D40">
        <v>9.5547999999999984</v>
      </c>
      <c r="E40">
        <v>2.9862608695652169</v>
      </c>
      <c r="F40">
        <f t="shared" si="0"/>
        <v>5.980744487333068E-2</v>
      </c>
      <c r="G40" t="s">
        <v>19</v>
      </c>
      <c r="H40" s="8">
        <f>AVERAGE(B40:B42)</f>
        <v>7.6707999999999998</v>
      </c>
      <c r="I40" s="8">
        <f>STDEV(B40:B42)</f>
        <v>1.2610449000729518</v>
      </c>
      <c r="J40" s="8">
        <f>AVERAGE(C40:C42)</f>
        <v>0.69119999999999993</v>
      </c>
      <c r="K40" s="8">
        <f>STDEV(C40:C42)</f>
        <v>0.30867562262025205</v>
      </c>
      <c r="L40" s="8">
        <f>AVERAGE(D40:D42)</f>
        <v>8.3620000000000001</v>
      </c>
      <c r="M40" s="8">
        <f>STDEV(D40:D42)</f>
        <v>1.053023380557141</v>
      </c>
      <c r="N40" s="8">
        <f>AVERAGE(E40:E42)</f>
        <v>2.7626618036507473</v>
      </c>
      <c r="O40" s="8">
        <f>STDEV(E40:E42)</f>
        <v>0.33493274833303072</v>
      </c>
    </row>
    <row r="41" spans="1:15" x14ac:dyDescent="0.3">
      <c r="A41" t="s">
        <v>19</v>
      </c>
      <c r="B41">
        <v>7.4820000000000002</v>
      </c>
      <c r="C41">
        <v>0.48799999999999999</v>
      </c>
      <c r="D41">
        <v>7.97</v>
      </c>
      <c r="E41">
        <v>2.9241433333333333</v>
      </c>
      <c r="F41">
        <f t="shared" si="0"/>
        <v>6.5223202352312215E-2</v>
      </c>
      <c r="G41" t="s">
        <v>19</v>
      </c>
    </row>
    <row r="42" spans="1:15" x14ac:dyDescent="0.3">
      <c r="A42" t="s">
        <v>19</v>
      </c>
      <c r="B42">
        <v>6.5148000000000001</v>
      </c>
      <c r="C42">
        <v>1.0464</v>
      </c>
      <c r="D42">
        <v>7.5612000000000004</v>
      </c>
      <c r="E42">
        <v>2.3775812080536913</v>
      </c>
      <c r="F42">
        <f t="shared" si="0"/>
        <v>0.16061889850801253</v>
      </c>
      <c r="G42" t="s">
        <v>19</v>
      </c>
    </row>
    <row r="44" spans="1:15" x14ac:dyDescent="0.3">
      <c r="A44" t="s">
        <v>23</v>
      </c>
      <c r="B44">
        <v>5.8903999999999996</v>
      </c>
      <c r="C44">
        <v>3.3732000000000006</v>
      </c>
      <c r="D44">
        <v>9.2636000000000003</v>
      </c>
      <c r="E44">
        <v>1.1051386666666667</v>
      </c>
      <c r="F44">
        <f t="shared" si="0"/>
        <v>0.5726606002987914</v>
      </c>
      <c r="G44" t="s">
        <v>23</v>
      </c>
      <c r="H44" s="8">
        <f>AVERAGE(B44:B46)</f>
        <v>8.2812000000000001</v>
      </c>
      <c r="I44" s="8">
        <f>STDEV(B44:B46)</f>
        <v>2.4307387848142006</v>
      </c>
      <c r="J44" s="8">
        <f>AVERAGE(C44:C46)</f>
        <v>2.732533333333333</v>
      </c>
      <c r="K44" s="8">
        <f>STDEV(C44:C46)</f>
        <v>1.0516671970416009</v>
      </c>
      <c r="L44" s="8">
        <f>AVERAGE(D44:D46)</f>
        <v>11.013733333333333</v>
      </c>
      <c r="M44" s="8">
        <f>STDEV(D44:D46)</f>
        <v>2.6442857737645049</v>
      </c>
      <c r="N44" s="8">
        <f>AVERAGE(E44:E46)</f>
        <v>2.0007720876369328</v>
      </c>
      <c r="O44" s="8">
        <f>STDEV(E44:E46)</f>
        <v>0.78872513370551933</v>
      </c>
    </row>
    <row r="45" spans="1:15" x14ac:dyDescent="0.3">
      <c r="A45" t="s">
        <v>23</v>
      </c>
      <c r="B45">
        <v>8.2031999999999989</v>
      </c>
      <c r="C45">
        <v>1.5187999999999999</v>
      </c>
      <c r="D45">
        <v>9.7219999999999995</v>
      </c>
      <c r="E45">
        <v>2.3055226666666666</v>
      </c>
      <c r="F45">
        <f t="shared" si="0"/>
        <v>0.18514725960600742</v>
      </c>
      <c r="G45" t="s">
        <v>23</v>
      </c>
    </row>
    <row r="46" spans="1:15" x14ac:dyDescent="0.3">
      <c r="A46" t="s">
        <v>23</v>
      </c>
      <c r="B46">
        <v>10.75</v>
      </c>
      <c r="C46">
        <v>3.3055999999999996</v>
      </c>
      <c r="D46">
        <v>14.0556</v>
      </c>
      <c r="E46">
        <v>2.5916549295774649</v>
      </c>
      <c r="F46">
        <f t="shared" si="0"/>
        <v>0.30749767441860459</v>
      </c>
      <c r="G46" t="s">
        <v>23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Yield_2020</vt:lpstr>
      <vt:lpstr>PIVOT</vt:lpstr>
      <vt:lpstr>Missing area</vt:lpstr>
      <vt:lpstr>Jussi</vt:lpstr>
      <vt:lpstr>ABG biomass vs yield</vt:lpstr>
      <vt:lpstr>2019 vs. 2020</vt:lpstr>
      <vt:lpstr>More figures</vt:lpstr>
      <vt:lpstr>More figs 2 </vt:lpstr>
    </vt:vector>
  </TitlesOfParts>
  <Company>University of Helsinki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Pakarinen, Aku P S</dc:creator>
  <cp:lastModifiedBy>Stephanie Gerin</cp:lastModifiedBy>
  <dcterms:created xsi:type="dcterms:W3CDTF">2020-11-20T13:20:37Z</dcterms:created>
  <dcterms:modified xsi:type="dcterms:W3CDTF">2022-10-11T06:44:09Z</dcterms:modified>
</cp:coreProperties>
</file>